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tables/table5.xml" ContentType="application/vnd.openxmlformats-officedocument.spreadsheetml.table+xml"/>
  <Override PartName="/xl/queryTables/queryTable1.xml" ContentType="application/vnd.openxmlformats-officedocument.spreadsheetml.query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C:\Users\tennel01\Downloads\Prediction tools\"/>
    </mc:Choice>
  </mc:AlternateContent>
  <xr:revisionPtr revIDLastSave="0" documentId="13_ncr:1_{7455C2C3-AB15-4B6D-AAEC-5888E0A2F3C4}" xr6:coauthVersionLast="47" xr6:coauthVersionMax="47" xr10:uidLastSave="{00000000-0000-0000-0000-000000000000}"/>
  <workbookProtection workbookAlgorithmName="SHA-512" workbookHashValue="EB5gKSSyWVYJwhRNbFnYQiU/Os1w/rnKp7zQoX2WqqEmTxugU9WE3PQRMwV9Kc5gYgwTQFP2ikokRhftgsLm/Q==" workbookSaltValue="9peZVVKNmeDh+MHz+ca3Bg==" workbookSpinCount="100000" lockStructure="1"/>
  <bookViews>
    <workbookView xWindow="18585" yWindow="0" windowWidth="28125" windowHeight="20985" tabRatio="691" firstSheet="1" activeTab="1" xr2:uid="{EAFE7F4F-4F6C-4437-9520-BC3482FE07EE}"/>
  </bookViews>
  <sheets>
    <sheet name="Version control" sheetId="19" state="hidden" r:id="rId1"/>
    <sheet name="Retail Store" sheetId="1" r:id="rId2"/>
    <sheet name="Climate by postcode" sheetId="2" state="hidden" r:id="rId3"/>
    <sheet name="SGEx" sheetId="14" state="hidden" r:id="rId4"/>
    <sheet name="BenchmarkFactors" sheetId="15" state="hidden" r:id="rId5"/>
    <sheet name="Reverse Calculator" sheetId="16" state="hidden" r:id="rId6"/>
    <sheet name="Reverse Calculator_ERF" sheetId="18" state="hidden" r:id="rId7"/>
    <sheet name="State Coeff" sheetId="20" state="hidden" r:id="rId8"/>
    <sheet name="NGA Factors 2020" sheetId="17" state="hidden" r:id="rId9"/>
  </sheets>
  <definedNames>
    <definedName name="_xlnm._FilterDatabase" localSheetId="2" hidden="1">'Climate by postcode'!$A$3:$E$3</definedName>
    <definedName name="ExternalData_1" localSheetId="7" hidden="1">'State Coeff'!$A$3:$D$11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 r="J14" i="1" l="1"/>
  <c r="H99" i="1"/>
  <c r="H100" i="1" s="1"/>
  <c r="H104" i="1"/>
  <c r="H106" i="1"/>
  <c r="Y106" i="1"/>
  <c r="Y104" i="1"/>
  <c r="Y99" i="1"/>
  <c r="H101" i="1" l="1"/>
  <c r="H102" i="1" s="1"/>
  <c r="H103" i="1" s="1"/>
  <c r="Y101" i="1"/>
  <c r="E15" i="14"/>
  <c r="E14" i="14"/>
  <c r="E13" i="14"/>
  <c r="E12" i="14"/>
  <c r="E11" i="14"/>
  <c r="E10" i="14"/>
  <c r="E9" i="14"/>
  <c r="E8" i="14"/>
  <c r="S106" i="1"/>
  <c r="N106" i="1"/>
  <c r="S104" i="1"/>
  <c r="N104" i="1"/>
  <c r="S99" i="1"/>
  <c r="S100" i="1" s="1"/>
  <c r="N99" i="1"/>
  <c r="N101" i="1" s="1"/>
  <c r="N102" i="1" s="1"/>
  <c r="N103" i="1" s="1"/>
  <c r="Y102" i="1" l="1"/>
  <c r="Y103" i="1" s="1"/>
  <c r="Y100" i="1"/>
  <c r="S101" i="1"/>
  <c r="S102" i="1" s="1"/>
  <c r="S103" i="1" s="1"/>
  <c r="N100" i="1"/>
  <c r="F88" i="1" l="1"/>
  <c r="F90" i="1"/>
  <c r="F91" i="1"/>
  <c r="B33" i="18"/>
  <c r="K127" i="18"/>
  <c r="H127" i="18"/>
  <c r="K104" i="18"/>
  <c r="H104" i="18"/>
  <c r="H127" i="16"/>
  <c r="I113" i="18"/>
  <c r="H113" i="18"/>
  <c r="I112" i="18"/>
  <c r="H112" i="18"/>
  <c r="H84" i="18"/>
  <c r="H89" i="18" s="1"/>
  <c r="H96" i="18" s="1"/>
  <c r="H83" i="18"/>
  <c r="H90" i="18" s="1"/>
  <c r="H97" i="18" s="1"/>
  <c r="H82" i="18"/>
  <c r="H76" i="18"/>
  <c r="H80" i="18" s="1"/>
  <c r="J80" i="18" s="1"/>
  <c r="K124" i="18"/>
  <c r="K123" i="18"/>
  <c r="K122" i="18"/>
  <c r="K121" i="18"/>
  <c r="K119" i="18"/>
  <c r="K118" i="18"/>
  <c r="K94" i="18"/>
  <c r="K93" i="18"/>
  <c r="H93" i="18"/>
  <c r="K92" i="18"/>
  <c r="H92" i="18"/>
  <c r="K91" i="18"/>
  <c r="H91" i="18"/>
  <c r="K90" i="18"/>
  <c r="K89" i="18"/>
  <c r="K88" i="18"/>
  <c r="H88" i="18"/>
  <c r="K87" i="18"/>
  <c r="H87" i="18"/>
  <c r="D67" i="18"/>
  <c r="D46" i="18"/>
  <c r="B36" i="18"/>
  <c r="B18" i="18"/>
  <c r="B14" i="18"/>
  <c r="H76" i="16"/>
  <c r="H80" i="16" s="1"/>
  <c r="J80" i="16" s="1"/>
  <c r="K127" i="16"/>
  <c r="I113" i="16"/>
  <c r="I112" i="16"/>
  <c r="H113" i="16"/>
  <c r="H112" i="16"/>
  <c r="C17" i="17"/>
  <c r="C16" i="17"/>
  <c r="C15" i="17"/>
  <c r="C14" i="17"/>
  <c r="C13" i="17"/>
  <c r="C12" i="17"/>
  <c r="C11" i="17"/>
  <c r="C10" i="17"/>
  <c r="C9" i="17"/>
  <c r="C8" i="17"/>
  <c r="C7" i="17"/>
  <c r="C6" i="17"/>
  <c r="C5" i="17"/>
  <c r="C4" i="17"/>
  <c r="C3" i="17"/>
  <c r="C2" i="17"/>
  <c r="K104" i="16"/>
  <c r="H104" i="16"/>
  <c r="K96" i="18"/>
  <c r="H126" i="18"/>
  <c r="H84" i="16"/>
  <c r="K120" i="16" s="1"/>
  <c r="K125" i="16" s="1"/>
  <c r="H83" i="16"/>
  <c r="H90" i="16" s="1"/>
  <c r="H97" i="16" s="1"/>
  <c r="H82" i="16"/>
  <c r="K124" i="16"/>
  <c r="K123" i="16"/>
  <c r="K122" i="16"/>
  <c r="K121" i="16"/>
  <c r="K119" i="16"/>
  <c r="K118" i="16"/>
  <c r="K94" i="16"/>
  <c r="K93" i="16"/>
  <c r="H93" i="16"/>
  <c r="K92" i="16"/>
  <c r="H92" i="16"/>
  <c r="K91" i="16"/>
  <c r="H91" i="16"/>
  <c r="K90" i="16"/>
  <c r="K89" i="16"/>
  <c r="K88" i="16"/>
  <c r="H88" i="16"/>
  <c r="K87" i="16"/>
  <c r="H87" i="16"/>
  <c r="D67" i="16"/>
  <c r="D46" i="16"/>
  <c r="B36" i="16"/>
  <c r="B33" i="16"/>
  <c r="B18" i="16"/>
  <c r="B14" i="16"/>
  <c r="C17" i="15"/>
  <c r="C16" i="15"/>
  <c r="K96" i="16"/>
  <c r="H128" i="18"/>
  <c r="H129" i="18"/>
  <c r="H126" i="16"/>
  <c r="H128" i="16"/>
  <c r="H129" i="16"/>
  <c r="F89" i="1"/>
  <c r="AB60" i="1"/>
  <c r="F31" i="1"/>
  <c r="N107" i="1" l="1"/>
  <c r="Y107" i="1"/>
  <c r="H107" i="1"/>
  <c r="S107" i="1"/>
  <c r="Y105" i="1"/>
  <c r="H105" i="1"/>
  <c r="S105" i="1"/>
  <c r="N105" i="1"/>
  <c r="Y97" i="1"/>
  <c r="Y96" i="1"/>
  <c r="S96" i="1"/>
  <c r="Y95" i="1"/>
  <c r="S95" i="1"/>
  <c r="N95" i="1"/>
  <c r="H97" i="1"/>
  <c r="N97" i="1"/>
  <c r="S97" i="1"/>
  <c r="H96" i="1"/>
  <c r="N96" i="1"/>
  <c r="H95" i="1"/>
  <c r="H79" i="16"/>
  <c r="J79" i="16" s="1"/>
  <c r="K110" i="16"/>
  <c r="H110" i="16" s="1"/>
  <c r="K120" i="18"/>
  <c r="K125" i="18" s="1"/>
  <c r="K126" i="18" s="1"/>
  <c r="L126" i="18" s="1"/>
  <c r="D66" i="18" s="1"/>
  <c r="H78" i="16"/>
  <c r="K126" i="16"/>
  <c r="L126" i="16" s="1"/>
  <c r="D66" i="16" s="1"/>
  <c r="K128" i="16"/>
  <c r="K129" i="16" s="1"/>
  <c r="L129" i="16" s="1"/>
  <c r="D68" i="16" s="1"/>
  <c r="K128" i="18"/>
  <c r="K129" i="18" s="1"/>
  <c r="L129" i="18" s="1"/>
  <c r="D68" i="18" s="1"/>
  <c r="H79" i="18"/>
  <c r="J79" i="18" s="1"/>
  <c r="H89" i="16"/>
  <c r="H96" i="16" s="1"/>
  <c r="H77" i="16"/>
  <c r="J77" i="16" s="1"/>
  <c r="K111" i="18"/>
  <c r="I111" i="18" s="1"/>
  <c r="H78" i="18"/>
  <c r="K111" i="16"/>
  <c r="I111" i="16" s="1"/>
  <c r="H77" i="18"/>
  <c r="J77" i="18" s="1"/>
  <c r="K110" i="18"/>
  <c r="Y109" i="1" l="1"/>
  <c r="N108" i="1"/>
  <c r="Y108" i="1"/>
  <c r="S108" i="1"/>
  <c r="H108" i="1"/>
  <c r="S109" i="1"/>
  <c r="N109" i="1"/>
  <c r="H109" i="1"/>
  <c r="H98" i="18"/>
  <c r="F99" i="18" s="1"/>
  <c r="D45" i="18" s="1"/>
  <c r="I110" i="16"/>
  <c r="K98" i="16"/>
  <c r="J78" i="16"/>
  <c r="H106" i="16" s="1"/>
  <c r="K98" i="18"/>
  <c r="J78" i="18"/>
  <c r="H98" i="16"/>
  <c r="H110" i="18"/>
  <c r="I110" i="18"/>
  <c r="Y110" i="1" l="1"/>
  <c r="Y111" i="1" s="1"/>
  <c r="Y115" i="1" s="1"/>
  <c r="H110" i="1"/>
  <c r="H111" i="1" s="1"/>
  <c r="H112" i="1" s="1"/>
  <c r="N110" i="1"/>
  <c r="N111" i="1" s="1"/>
  <c r="S110" i="1"/>
  <c r="S111" i="1" s="1"/>
  <c r="H103" i="18"/>
  <c r="H102" i="18" s="1"/>
  <c r="D47" i="18" s="1"/>
  <c r="K106" i="16"/>
  <c r="K103" i="16"/>
  <c r="K102" i="16" s="1"/>
  <c r="K99" i="16"/>
  <c r="H106" i="18"/>
  <c r="H107" i="18" s="1"/>
  <c r="K106" i="18"/>
  <c r="K99" i="18"/>
  <c r="K103" i="18"/>
  <c r="K102" i="18" s="1"/>
  <c r="H103" i="16"/>
  <c r="H102" i="16" s="1"/>
  <c r="F99" i="16"/>
  <c r="D45" i="16" s="1"/>
  <c r="Y112" i="1" l="1"/>
  <c r="Y116" i="1" s="1"/>
  <c r="E56" i="1" s="1"/>
  <c r="E58" i="1" s="1"/>
  <c r="S115" i="1"/>
  <c r="E53" i="1" s="1"/>
  <c r="I53" i="1" s="1"/>
  <c r="S112" i="1"/>
  <c r="S116" i="1" s="1"/>
  <c r="N115" i="1"/>
  <c r="E46" i="1" s="1"/>
  <c r="I46" i="1" s="1"/>
  <c r="N112" i="1"/>
  <c r="N116" i="1" s="1"/>
  <c r="H115" i="1"/>
  <c r="E39" i="1" s="1"/>
  <c r="I39" i="1" s="1"/>
  <c r="H116" i="1"/>
  <c r="K107" i="18"/>
  <c r="L107" i="18" s="1"/>
  <c r="F58" i="18" s="1"/>
  <c r="K107" i="16"/>
  <c r="L107" i="16" s="1"/>
  <c r="F60" i="16" s="1"/>
  <c r="H107" i="16"/>
  <c r="D47" i="16"/>
  <c r="E59" i="1"/>
  <c r="I59" i="1" s="1"/>
  <c r="F60" i="18" l="1"/>
  <c r="F59" i="18"/>
  <c r="E43" i="1"/>
  <c r="E45" i="1" s="1"/>
  <c r="E50" i="1"/>
  <c r="E52" i="1" s="1"/>
  <c r="E36" i="1"/>
  <c r="E38" i="1" s="1"/>
  <c r="F59" i="16"/>
  <c r="F58" i="16"/>
  <c r="F61" i="18"/>
  <c r="J12" i="1"/>
  <c r="F61" i="16"/>
  <c r="D50" i="18" l="1"/>
  <c r="D53" i="18"/>
  <c r="D50" i="16"/>
  <c r="D53"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0F21DF55-2E3C-4708-9425-F1303F7A7F33}">
      <text>
        <r>
          <rPr>
            <b/>
            <sz val="8"/>
            <color indexed="81"/>
            <rFont val="Tahoma"/>
            <family val="2"/>
          </rPr>
          <t>Enter the NABERS Energy for Shopping Centres Star Rating you wish to achieve</t>
        </r>
      </text>
    </comment>
    <comment ref="D16" authorId="0" shapeId="0" xr:uid="{F52CC534-1797-4FDF-A466-3D2C8DB8602F}">
      <text>
        <r>
          <rPr>
            <b/>
            <sz val="8"/>
            <color indexed="81"/>
            <rFont val="Tahoma"/>
            <family val="2"/>
          </rPr>
          <t>Enter the NABERS Water for Shopping Centres Star Rating you wish to achieve</t>
        </r>
      </text>
    </comment>
    <comment ref="H22" authorId="0" shapeId="0" xr:uid="{192A9F2E-4B8F-4E7A-ABE3-DA647AA54A2C}">
      <text>
        <r>
          <rPr>
            <b/>
            <sz val="8"/>
            <color indexed="81"/>
            <rFont val="Tahoma"/>
            <family val="2"/>
          </rPr>
          <t>Enter the Postcode of the Shopping Centre</t>
        </r>
      </text>
    </comment>
    <comment ref="H23" authorId="0" shapeId="0" xr:uid="{3B1AB6C7-FF44-4409-BADF-CB9092DC3195}">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0794D7EC-11BF-4FB7-A75E-1E8D1D4A891B}">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1D1487BF-E7A5-4F9D-B5C1-CBA850ECAB99}">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054FC21C-2C34-4E78-ABDA-10C339F6AAB6}">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EBC8342B-A581-4C12-B789-521A71C6F900}">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6ED9C43B-0F4D-4913-A456-9A85EEB73C9E}">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5D136FF9-C4C1-4FEB-8254-9CD59B6B7400}">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0D99F11F-43BC-4AD0-ACEA-FE264B6BF987}">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40466218-E792-4F8D-B6BB-AE794CBCBD20}">
      <text>
        <r>
          <rPr>
            <b/>
            <sz val="8"/>
            <color indexed="81"/>
            <rFont val="Tahoma"/>
            <family val="2"/>
          </rPr>
          <t>Enter the percentage of Shopping Centre energy use that will be met through electricity</t>
        </r>
      </text>
    </comment>
    <comment ref="H36" authorId="0" shapeId="0" xr:uid="{EF76CFAE-7573-4103-8921-53F3B76B4612}">
      <text>
        <r>
          <rPr>
            <b/>
            <sz val="8"/>
            <color indexed="81"/>
            <rFont val="Tahoma"/>
            <family val="2"/>
          </rPr>
          <t>Enter the percentage of Shopping Centre energy use that will be met through gas</t>
        </r>
      </text>
    </comment>
    <comment ref="H37" authorId="0" shapeId="0" xr:uid="{93329F16-4E6B-4915-9B98-F3D06E0B01DA}">
      <text>
        <r>
          <rPr>
            <b/>
            <sz val="8"/>
            <color indexed="81"/>
            <rFont val="Tahoma"/>
            <family val="2"/>
          </rPr>
          <t>Enter the percentage of Shopping Centre energy use that will be met through coal</t>
        </r>
      </text>
    </comment>
    <comment ref="H38" authorId="0" shapeId="0" xr:uid="{C628BAD0-E733-4E03-BA87-5AAF6F784BCE}">
      <text>
        <r>
          <rPr>
            <b/>
            <sz val="8"/>
            <color indexed="81"/>
            <rFont val="Tahoma"/>
            <family val="2"/>
          </rPr>
          <t>Enter the percentage of Shopping Centre energy use that will be met through diesel</t>
        </r>
      </text>
    </comment>
    <comment ref="B77" authorId="1" shapeId="0" xr:uid="{C12D28BD-D1D6-4800-96E1-719EC5F5089F}">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Sian Gibbons</author>
    <author>Valued Gateway Client</author>
  </authors>
  <commentList>
    <comment ref="D12" authorId="0" shapeId="0" xr:uid="{C1B20F19-060B-4EEC-A9CE-761F76CC0588}">
      <text>
        <r>
          <rPr>
            <b/>
            <sz val="8"/>
            <color indexed="81"/>
            <rFont val="Tahoma"/>
            <family val="2"/>
          </rPr>
          <t>Enter the NABERS Energy for Shopping Centres Star Rating you wish to achieve</t>
        </r>
      </text>
    </comment>
    <comment ref="D16" authorId="0" shapeId="0" xr:uid="{7FB00130-4D12-4466-B992-8B1E077E37DE}">
      <text>
        <r>
          <rPr>
            <b/>
            <sz val="8"/>
            <color indexed="81"/>
            <rFont val="Tahoma"/>
            <family val="2"/>
          </rPr>
          <t>Enter the NABERS Water for Shopping Centres Star Rating you wish to achieve</t>
        </r>
      </text>
    </comment>
    <comment ref="H22" authorId="0" shapeId="0" xr:uid="{74FF10E7-D356-46BB-AD62-EE04B076BFA0}">
      <text>
        <r>
          <rPr>
            <b/>
            <sz val="8"/>
            <color indexed="81"/>
            <rFont val="Tahoma"/>
            <family val="2"/>
          </rPr>
          <t>Enter the Postcode of the Shopping Centre</t>
        </r>
      </text>
    </comment>
    <comment ref="H23" authorId="0" shapeId="0" xr:uid="{CDF7EB39-1B65-4779-99DA-EC767E86DFB1}">
      <text>
        <r>
          <rPr>
            <b/>
            <sz val="8"/>
            <color indexed="81"/>
            <rFont val="Tahoma"/>
            <family val="2"/>
          </rPr>
          <t xml:space="preserve">Enter the Total Shopping Centre Area GLAR (m²)
</t>
        </r>
        <r>
          <rPr>
            <sz val="8"/>
            <color indexed="81"/>
            <rFont val="Tahoma"/>
            <family val="2"/>
          </rPr>
          <t>NABERS Energy and Water for Shopping Centres Rules - Section 3</t>
        </r>
      </text>
    </comment>
    <comment ref="H24" authorId="0" shapeId="0" xr:uid="{80B0AC16-9656-4346-B9FB-E8389F8DC828}">
      <text>
        <r>
          <rPr>
            <b/>
            <sz val="8"/>
            <color indexed="81"/>
            <rFont val="Tahoma"/>
            <family val="2"/>
          </rPr>
          <t xml:space="preserve">Enter the Central Serviced Shopping Centre Area (m²)
</t>
        </r>
        <r>
          <rPr>
            <sz val="8"/>
            <color indexed="81"/>
            <rFont val="Tahoma"/>
            <family val="2"/>
          </rPr>
          <t>NABERS Energy and Water for Shopping Centres Rules - Section 3</t>
        </r>
      </text>
    </comment>
    <comment ref="H25" authorId="0" shapeId="0" xr:uid="{6EB1D629-E4F0-4784-B06E-C4682F663BA1}">
      <text>
        <r>
          <rPr>
            <b/>
            <sz val="8"/>
            <color indexed="81"/>
            <rFont val="Tahoma"/>
            <family val="2"/>
          </rPr>
          <t xml:space="preserve">Enter the Number of Mechanically Ventilated Car Parking Spaces
</t>
        </r>
        <r>
          <rPr>
            <sz val="8"/>
            <color indexed="81"/>
            <rFont val="Tahoma"/>
            <family val="2"/>
          </rPr>
          <t>NABERS Energy and Water for Shopping Centres Rules - Section 6</t>
        </r>
      </text>
    </comment>
    <comment ref="H26" authorId="0" shapeId="0" xr:uid="{362B6AD1-C911-411A-A96A-C3A10AA9604F}">
      <text>
        <r>
          <rPr>
            <b/>
            <sz val="8"/>
            <color indexed="81"/>
            <rFont val="Tahoma"/>
            <family val="2"/>
          </rPr>
          <t xml:space="preserve">Enter the Number of Naturally Ventilated Car Parking Spaces
</t>
        </r>
        <r>
          <rPr>
            <sz val="8"/>
            <color indexed="81"/>
            <rFont val="Tahoma"/>
            <family val="2"/>
          </rPr>
          <t>NABERS Energy and Water for Shopping Centres Rules - Section 6</t>
        </r>
      </text>
    </comment>
    <comment ref="H30" authorId="0" shapeId="0" xr:uid="{28B53971-B921-4FB1-A3F7-79D69D557AA5}">
      <text>
        <r>
          <rPr>
            <b/>
            <sz val="8"/>
            <color indexed="81"/>
            <rFont val="Tahoma"/>
            <family val="2"/>
          </rPr>
          <t xml:space="preserve">Enter the Number of Food Court Seats
</t>
        </r>
        <r>
          <rPr>
            <sz val="8"/>
            <color indexed="81"/>
            <rFont val="Tahoma"/>
            <family val="2"/>
          </rPr>
          <t>NABERS Energy and Water for Shopping Centres Rules - Section 8</t>
        </r>
      </text>
    </comment>
    <comment ref="H31" authorId="0" shapeId="0" xr:uid="{183A2ACF-FF6D-440B-8C4A-03F157A75C72}">
      <text>
        <r>
          <rPr>
            <b/>
            <sz val="8"/>
            <color indexed="81"/>
            <rFont val="Tahoma"/>
            <family val="2"/>
          </rPr>
          <t xml:space="preserve">Enter the Number of Cinema Theatrettes
</t>
        </r>
        <r>
          <rPr>
            <sz val="8"/>
            <color indexed="81"/>
            <rFont val="Tahoma"/>
            <family val="2"/>
          </rPr>
          <t>NABERS Energy and Water for Shopping Centres Rules - Section 10</t>
        </r>
      </text>
    </comment>
    <comment ref="H32" authorId="0" shapeId="0" xr:uid="{E786FD5C-DC3B-4E26-80AD-E5448B1C67D8}">
      <text>
        <r>
          <rPr>
            <b/>
            <sz val="8"/>
            <color indexed="81"/>
            <rFont val="Tahoma"/>
            <family val="2"/>
          </rPr>
          <t xml:space="preserve">Enter the Total Gymnasium Area GLAR (m²) within the Shopping Centre
</t>
        </r>
        <r>
          <rPr>
            <sz val="8"/>
            <color indexed="81"/>
            <rFont val="Tahoma"/>
            <family val="2"/>
          </rPr>
          <t>NABERS Energy and Water for Shopping Centres Rules - Section 9</t>
        </r>
      </text>
    </comment>
    <comment ref="H33" authorId="0" shapeId="0" xr:uid="{C7C0E61E-84D5-4E57-B7DA-9D8CE1119570}">
      <text>
        <r>
          <rPr>
            <b/>
            <sz val="8"/>
            <color indexed="81"/>
            <rFont val="Tahoma"/>
            <family val="2"/>
          </rPr>
          <t xml:space="preserve">Enter the Serviced Gymnasium Area GLAR (m²) within the Shopping Centre
</t>
        </r>
        <r>
          <rPr>
            <i/>
            <sz val="8"/>
            <color indexed="81"/>
            <rFont val="Tahoma"/>
            <family val="2"/>
          </rPr>
          <t>NABERS Energy and Water for Shopping Centres Rules - Section 9.2.1</t>
        </r>
      </text>
    </comment>
    <comment ref="H35" authorId="0" shapeId="0" xr:uid="{2B9A7ED9-2B50-48F5-9EC5-D9F127E9F7F7}">
      <text>
        <r>
          <rPr>
            <b/>
            <sz val="8"/>
            <color indexed="81"/>
            <rFont val="Tahoma"/>
            <family val="2"/>
          </rPr>
          <t>Enter the percentage of Shopping Centre energy use that will be met through electricity</t>
        </r>
      </text>
    </comment>
    <comment ref="H36" authorId="0" shapeId="0" xr:uid="{11FCBF76-4F6D-4E47-A8F1-2133093EB223}">
      <text>
        <r>
          <rPr>
            <b/>
            <sz val="8"/>
            <color indexed="81"/>
            <rFont val="Tahoma"/>
            <family val="2"/>
          </rPr>
          <t>Enter the percentage of Shopping Centre energy use that will be met through gas</t>
        </r>
      </text>
    </comment>
    <comment ref="H37" authorId="0" shapeId="0" xr:uid="{4C681D53-E4EB-40B8-AB5F-62E8D91FB938}">
      <text>
        <r>
          <rPr>
            <b/>
            <sz val="8"/>
            <color indexed="81"/>
            <rFont val="Tahoma"/>
            <family val="2"/>
          </rPr>
          <t>Enter the percentage of Shopping Centre energy use that will be met through coal</t>
        </r>
      </text>
    </comment>
    <comment ref="H38" authorId="0" shapeId="0" xr:uid="{0D1730C7-CF59-4675-9257-3B0C31DB0785}">
      <text>
        <r>
          <rPr>
            <b/>
            <sz val="8"/>
            <color indexed="81"/>
            <rFont val="Tahoma"/>
            <family val="2"/>
          </rPr>
          <t>Enter the percentage of Shopping Centre energy use that will be met through diesel</t>
        </r>
      </text>
    </comment>
    <comment ref="B77" authorId="1" shapeId="0" xr:uid="{4F1480DB-4665-4381-B749-7EBA73589EEC}">
      <text>
        <r>
          <rPr>
            <b/>
            <sz val="8"/>
            <color indexed="81"/>
            <rFont val="Tahoma"/>
            <family val="2"/>
          </rPr>
          <t xml:space="preserve">Erica: </t>
        </r>
        <r>
          <rPr>
            <sz val="8"/>
            <color indexed="81"/>
            <rFont val="Tahoma"/>
            <family val="2"/>
          </rPr>
          <t>SGEheat is set to the gas value regardless of what fuel is used. This is because gas (either as LPG or natural gas) is available at all sites, and should be being used for heating rather than electricity. No allowance is made for the use of less efficient fuels.</t>
        </r>
        <r>
          <rPr>
            <sz val="8"/>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6C2ECDD-DA59-4843-8993-C29366F0D67A}" keepAlive="1" name="Query - Table4" description="Connection to the 'Table4' query in the workbook." type="5" refreshedVersion="8" background="1" saveData="1">
    <dbPr connection="Provider=Microsoft.Mashup.OleDb.1;Data Source=$Workbook$;Location=Table4;Extended Properties=&quot;&quot;" command="SELECT * FROM [Table4]"/>
  </connection>
</connections>
</file>

<file path=xl/sharedStrings.xml><?xml version="1.0" encoding="utf-8"?>
<sst xmlns="http://schemas.openxmlformats.org/spreadsheetml/2006/main" count="4392" uniqueCount="250">
  <si>
    <r>
      <t xml:space="preserve">T </t>
    </r>
    <r>
      <rPr>
        <sz val="8"/>
        <color rgb="FF0087A1"/>
        <rFont val="Arial"/>
        <family val="2"/>
      </rPr>
      <t xml:space="preserve">(02) 9995 5000
</t>
    </r>
    <r>
      <rPr>
        <b/>
        <sz val="8"/>
        <color rgb="FF0087A1"/>
        <rFont val="Arial"/>
        <family val="2"/>
      </rPr>
      <t xml:space="preserve">E </t>
    </r>
    <r>
      <rPr>
        <sz val="8"/>
        <color rgb="FF0087A1"/>
        <rFont val="Arial"/>
        <family val="2"/>
      </rPr>
      <t xml:space="preserve">nabers@environment.nsw.gov.au
</t>
    </r>
    <r>
      <rPr>
        <b/>
        <sz val="8"/>
        <color rgb="FF0087A1"/>
        <rFont val="Arial"/>
        <family val="2"/>
      </rPr>
      <t xml:space="preserve">W </t>
    </r>
    <r>
      <rPr>
        <sz val="8"/>
        <color rgb="FF0087A1"/>
        <rFont val="Arial"/>
        <family val="2"/>
      </rPr>
      <t xml:space="preserve">nabers.gov.au </t>
    </r>
  </si>
  <si>
    <t>Version:</t>
  </si>
  <si>
    <t>Date:</t>
  </si>
  <si>
    <t>Building Postcode</t>
  </si>
  <si>
    <t>Energy Consumption:</t>
  </si>
  <si>
    <t>Electricity (kWh)</t>
  </si>
  <si>
    <t>Gas (MJ)</t>
    <phoneticPr fontId="7" type="noConversion"/>
  </si>
  <si>
    <t>Diesel (L)</t>
  </si>
  <si>
    <t>Total Energy Consumption (kWh)</t>
    <phoneticPr fontId="7" type="noConversion"/>
  </si>
  <si>
    <t>All results are an indication only and cannot be promoted or published.</t>
  </si>
  <si>
    <t>RESULTS</t>
  </si>
  <si>
    <t>Benchmarking factor at selected rating</t>
  </si>
  <si>
    <t>Option 1</t>
  </si>
  <si>
    <t>STARS</t>
  </si>
  <si>
    <t>STAR RATING</t>
  </si>
  <si>
    <t>Option 6</t>
  </si>
  <si>
    <t>Option 8</t>
  </si>
  <si>
    <t>Current</t>
  </si>
  <si>
    <t>Predicted 2030</t>
  </si>
  <si>
    <t>VISUALISATION OF RESULTS</t>
  </si>
  <si>
    <t>*Hide below the line*</t>
    <phoneticPr fontId="7" type="noConversion"/>
  </si>
  <si>
    <t>Calculations</t>
  </si>
  <si>
    <t>Universal Calcs</t>
    <phoneticPr fontId="13" type="noConversion"/>
  </si>
  <si>
    <t>State</t>
    <phoneticPr fontId="13" type="noConversion"/>
  </si>
  <si>
    <t>Climate zone (by postcode)</t>
  </si>
  <si>
    <t>HDD</t>
  </si>
  <si>
    <t>CDD</t>
  </si>
  <si>
    <t xml:space="preserve">SGEelec </t>
  </si>
  <si>
    <t xml:space="preserve">SGEgas </t>
  </si>
  <si>
    <t>Energy Star without GP</t>
    <phoneticPr fontId="13" type="noConversion"/>
  </si>
  <si>
    <t>Final Energy Star without GP</t>
    <phoneticPr fontId="13" type="noConversion"/>
  </si>
  <si>
    <t>Results</t>
    <phoneticPr fontId="13" type="noConversion"/>
  </si>
  <si>
    <t>Decimal Rating Result</t>
  </si>
  <si>
    <t>Energy rating (without the distinction between below and above 5 stars)</t>
  </si>
  <si>
    <t>Version</t>
    <phoneticPr fontId="16" type="noConversion"/>
  </si>
  <si>
    <t>Changes</t>
    <phoneticPr fontId="16" type="noConversion"/>
  </si>
  <si>
    <t>Date</t>
  </si>
  <si>
    <t>Made By</t>
  </si>
  <si>
    <t>Notes</t>
    <phoneticPr fontId="16" type="noConversion"/>
  </si>
  <si>
    <t>Postcode and Climate Zone reference for calculating climate correction factors</t>
  </si>
  <si>
    <t>Postcode</t>
  </si>
  <si>
    <t>Climate_zone</t>
  </si>
  <si>
    <t>State</t>
    <phoneticPr fontId="7" type="noConversion"/>
  </si>
  <si>
    <t>ACT</t>
    <phoneticPr fontId="7" type="noConversion"/>
  </si>
  <si>
    <t>NT</t>
  </si>
  <si>
    <t>NSW</t>
  </si>
  <si>
    <t>ACT</t>
  </si>
  <si>
    <t>VIC</t>
  </si>
  <si>
    <t>QLD</t>
  </si>
  <si>
    <t>SA</t>
  </si>
  <si>
    <t>WA</t>
  </si>
  <si>
    <t>TAS</t>
  </si>
  <si>
    <t>Electricity
(SGEe)</t>
  </si>
  <si>
    <t>Gas
(SGEg)</t>
  </si>
  <si>
    <t>Diesel
(SGEd)</t>
  </si>
  <si>
    <t>State</t>
  </si>
  <si>
    <t>(kgCO2/kWh)</t>
  </si>
  <si>
    <t>(kgCO2/MJ)</t>
  </si>
  <si>
    <t>(kgCO2/Litre)</t>
  </si>
  <si>
    <t>Energy &amp; Water</t>
  </si>
  <si>
    <t>Benchmark Factors</t>
  </si>
  <si>
    <t>Lower Limit</t>
  </si>
  <si>
    <t>Upper Limit</t>
  </si>
  <si>
    <t>Star Rating</t>
  </si>
  <si>
    <t>Interpolated Bands</t>
  </si>
  <si>
    <t>ERF Reverse Calculator</t>
    <phoneticPr fontId="7" type="noConversion"/>
  </si>
  <si>
    <t>Ratio</t>
  </si>
  <si>
    <t>Stars</t>
  </si>
  <si>
    <t>Slope</t>
  </si>
  <si>
    <t>Intercept</t>
  </si>
  <si>
    <r>
      <t xml:space="preserve">Department of Planning,Industry and Environment
</t>
    </r>
    <r>
      <rPr>
        <sz val="8"/>
        <color indexed="21"/>
        <rFont val="Arial"/>
        <family val="2"/>
      </rPr>
      <t>4 Parramatta square Parramatta NSW 2150</t>
    </r>
  </si>
  <si>
    <r>
      <t xml:space="preserve">T </t>
    </r>
    <r>
      <rPr>
        <sz val="8"/>
        <color indexed="21"/>
        <rFont val="Arial"/>
        <family val="2"/>
      </rPr>
      <t>(02) 9995 5000</t>
    </r>
    <r>
      <rPr>
        <b/>
        <sz val="8"/>
        <color indexed="21"/>
        <rFont val="Arial"/>
        <family val="2"/>
      </rPr>
      <t xml:space="preserve">
E</t>
    </r>
    <r>
      <rPr>
        <sz val="8"/>
        <color indexed="21"/>
        <rFont val="Arial"/>
        <family val="2"/>
      </rPr>
      <t xml:space="preserve"> nabers@environment.nsw.gov.au </t>
    </r>
    <r>
      <rPr>
        <b/>
        <sz val="8"/>
        <color indexed="21"/>
        <rFont val="Arial"/>
        <family val="2"/>
      </rPr>
      <t xml:space="preserve">nabers.gov.au </t>
    </r>
  </si>
  <si>
    <t>NABERS Energy and Water for shopping centres 
Reverse Calculator</t>
  </si>
  <si>
    <t>The NABERS Energy and Water for Shopping Centres reverse calculator helps you calculate the maximum amounts of energy and water a building can use to achieve a star rating that you specify. To ensure you achieve the rating, you should allow a factor of safety, and not design to the minimum figure for each star band. The outputs are the maximum amounts of energy and water allowed to be used to achieve the rating you nominate.</t>
  </si>
  <si>
    <t>1. ENTER THE STAR RATING YOU WISH TO ACHIEVE</t>
  </si>
  <si>
    <t>2 ENTER BUILDING DATA</t>
  </si>
  <si>
    <t>Total Shopping Centre Area GLAR (m²)</t>
  </si>
  <si>
    <t>Central Serviced Shopping Centre Area (m²)</t>
  </si>
  <si>
    <t>Number of Mechanically Ventilated Car Parking Spaces:</t>
  </si>
  <si>
    <t>Number of Naturally Ventilated or Open Air Car Parking Spaces:</t>
  </si>
  <si>
    <t>Annual Number of Trading Days</t>
  </si>
  <si>
    <t>Weekly Hours of Service</t>
  </si>
  <si>
    <t>Floor Configuration</t>
  </si>
  <si>
    <t>&lt;Select&gt;</t>
  </si>
  <si>
    <t>Number of Food Court Seats:</t>
  </si>
  <si>
    <t>Number of Cinema Theatrettes:</t>
  </si>
  <si>
    <t>Total Gymnasium Area GLAR (m²):</t>
  </si>
  <si>
    <t>Percentage Breakdown of Energy Consumption:</t>
  </si>
  <si>
    <t>Electricity</t>
  </si>
  <si>
    <t>Gas</t>
  </si>
  <si>
    <t>Coal</t>
  </si>
  <si>
    <t>Oil</t>
  </si>
  <si>
    <t>Predicted Average Emissions for this Shopping Centre</t>
  </si>
  <si>
    <r>
      <t>kgCO</t>
    </r>
    <r>
      <rPr>
        <vertAlign val="subscript"/>
        <sz val="10"/>
        <color indexed="53"/>
        <rFont val="Arial"/>
        <family val="2"/>
      </rPr>
      <t>2</t>
    </r>
    <r>
      <rPr>
        <sz val="10"/>
        <color indexed="53"/>
        <rFont val="Arial"/>
        <family val="2"/>
      </rPr>
      <t>-e/year</t>
    </r>
  </si>
  <si>
    <t>Actual Emissions for this Shopping Centre - Scope 1, 2 and 3</t>
  </si>
  <si>
    <t>Actual Emissions for this Shopping Centre - Scope 1 and 2</t>
  </si>
  <si>
    <t>Maximum Allowable Energy Consumption</t>
  </si>
  <si>
    <t>kWh</t>
  </si>
  <si>
    <t>MJ</t>
  </si>
  <si>
    <t>kg</t>
  </si>
  <si>
    <t>L</t>
  </si>
  <si>
    <t>Predicted Average Water Consumption for this Shopping Centre</t>
  </si>
  <si>
    <t>kL/year</t>
  </si>
  <si>
    <t>kgCO2/MJ</t>
  </si>
  <si>
    <t>SGEheat = SGEgas</t>
  </si>
  <si>
    <t>SGEelec</t>
  </si>
  <si>
    <t>kgCO2/kWh</t>
  </si>
  <si>
    <t>SGEcoal</t>
  </si>
  <si>
    <t>kgCO2/kg</t>
  </si>
  <si>
    <t>SGEoil</t>
  </si>
  <si>
    <t>kgCO2/L</t>
  </si>
  <si>
    <t>Climate zone</t>
  </si>
  <si>
    <t>HDD18</t>
  </si>
  <si>
    <t>CDD15wb</t>
  </si>
  <si>
    <t>Adjustment factors</t>
  </si>
  <si>
    <t>Large shopping centre (&gt;15000m2)</t>
  </si>
  <si>
    <t>Small shopping centre (&lt;15000sqm)</t>
  </si>
  <si>
    <t>Adjusted area</t>
  </si>
  <si>
    <t>Adjusted hours</t>
  </si>
  <si>
    <t>Adjusted CSA</t>
  </si>
  <si>
    <t>Adjusted trading days</t>
  </si>
  <si>
    <t>%CDD</t>
  </si>
  <si>
    <t>% Serviced area</t>
  </si>
  <si>
    <t>%HDD</t>
  </si>
  <si>
    <t>% Serviced gym area</t>
  </si>
  <si>
    <t>Floor configuration</t>
  </si>
  <si>
    <t>Mecanically ventilated car parks</t>
  </si>
  <si>
    <t>Naturally ventilated car parks</t>
  </si>
  <si>
    <t>Food court seats</t>
  </si>
  <si>
    <t>Predicted emissions calculations</t>
  </si>
  <si>
    <t>Average electricity, MJ/m2</t>
  </si>
  <si>
    <t>Average gas , MJ/m2</t>
  </si>
  <si>
    <t>Total predicted emissions, kgCO2/m2</t>
  </si>
  <si>
    <t>Total predicted emissions, kgCO2</t>
  </si>
  <si>
    <t>Actual NABERS Energy Result</t>
  </si>
  <si>
    <t>Actual GHG, kgCO2</t>
  </si>
  <si>
    <t>Actual GHG/m²</t>
  </si>
  <si>
    <t>Actual/predicted emissions ratio at target star rating</t>
  </si>
  <si>
    <t>Effective GHG Coefficient</t>
  </si>
  <si>
    <t>Actual energy consumption MJ</t>
  </si>
  <si>
    <t>Raw emission calculations (NGA 2020)</t>
    <phoneticPr fontId="7" type="noConversion"/>
  </si>
  <si>
    <t>Scope 1, 2&amp; 3</t>
  </si>
  <si>
    <t>Scope 1 &amp; 2</t>
  </si>
  <si>
    <t>SGEgas</t>
  </si>
  <si>
    <t>Conversion Factors</t>
  </si>
  <si>
    <t>MJ/kWh</t>
  </si>
  <si>
    <t>MJ/kg</t>
  </si>
  <si>
    <t>MJ/L</t>
  </si>
  <si>
    <t>Trading days term</t>
  </si>
  <si>
    <t>Hour of operation term</t>
  </si>
  <si>
    <t>Water correction Calculations</t>
  </si>
  <si>
    <t>CDD term</t>
  </si>
  <si>
    <t>Water rating CDD correction</t>
  </si>
  <si>
    <t>GLAR term</t>
  </si>
  <si>
    <t>Cinemas correction</t>
  </si>
  <si>
    <t>Gym GLAR term</t>
  </si>
  <si>
    <t>Food court correction</t>
  </si>
  <si>
    <t>Food courts term</t>
  </si>
  <si>
    <t>Gyms correction</t>
  </si>
  <si>
    <t>Cinemas term</t>
  </si>
  <si>
    <t>Predicted water consumption (kl/m²)</t>
  </si>
  <si>
    <t>Predicted water consumption, kL</t>
  </si>
  <si>
    <t>Water consumption at target star rating, kL/m²</t>
  </si>
  <si>
    <r>
      <t>Water consumption at target star rating, kL</t>
    </r>
    <r>
      <rPr>
        <sz val="10"/>
        <color indexed="10"/>
        <rFont val="Arial"/>
        <family val="2"/>
      </rPr>
      <t>/m²</t>
    </r>
  </si>
  <si>
    <t>Raw emission calculations (NGA 2017)</t>
  </si>
  <si>
    <t>Fuel Type</t>
  </si>
  <si>
    <t>Scope 1 
EF</t>
  </si>
  <si>
    <t>Scope 2
EF</t>
  </si>
  <si>
    <t>Scope 3
EF</t>
  </si>
  <si>
    <t>Emissions Factors unit (scope 1, scope 2 and scope 3</t>
  </si>
  <si>
    <t>Energy Content Factor</t>
  </si>
  <si>
    <t>Emissions Content Factor unit</t>
  </si>
  <si>
    <t>Scopes 1&amp;2</t>
  </si>
  <si>
    <t>Scopes 1,2&amp;3</t>
  </si>
  <si>
    <t>Emissions Factors unit (scope 1&amp;2 and 1,2&amp;3)</t>
  </si>
  <si>
    <t>kgCO2-e/kWh</t>
  </si>
  <si>
    <t>kgCO2-e/GJ</t>
  </si>
  <si>
    <t>kgCO2-e/MJ</t>
  </si>
  <si>
    <t>All states</t>
  </si>
  <si>
    <t>GJ/t</t>
  </si>
  <si>
    <t>kgCO2-e/kg</t>
  </si>
  <si>
    <t>Diesel Oil</t>
  </si>
  <si>
    <t>GJ/kL</t>
  </si>
  <si>
    <t>kgCO2-e/L</t>
  </si>
  <si>
    <t>LPG</t>
  </si>
  <si>
    <t>RPM</t>
  </si>
  <si>
    <t>Predicted 2030 - Scenario 1</t>
  </si>
  <si>
    <t>Current (2025 Update)</t>
  </si>
  <si>
    <t>Option 1 (2025 Update)</t>
  </si>
  <si>
    <t>LPG (SGElpg)</t>
  </si>
  <si>
    <t>𝑪𝒆𝒎𝒊𝒔𝒔𝒊𝒐𝒏𝒔 is a state-specific coefficient</t>
  </si>
  <si>
    <t>Retail Category</t>
  </si>
  <si>
    <t>Category</t>
  </si>
  <si>
    <t>C factor</t>
  </si>
  <si>
    <t>R1</t>
  </si>
  <si>
    <t>R2</t>
  </si>
  <si>
    <t>R3</t>
  </si>
  <si>
    <t>R4</t>
  </si>
  <si>
    <t>R5</t>
  </si>
  <si>
    <t>R6</t>
  </si>
  <si>
    <t>R7</t>
  </si>
  <si>
    <t>R8</t>
  </si>
  <si>
    <t>Is the Retail store a standalone store?</t>
  </si>
  <si>
    <t>Servicing arrangement of the store?</t>
  </si>
  <si>
    <t>Total Gross Lettable Area (GLAR)</t>
  </si>
  <si>
    <t>Number of weekly trading hours</t>
  </si>
  <si>
    <t>Retail store category</t>
  </si>
  <si>
    <t>R1 - Bank Branches</t>
  </si>
  <si>
    <t>R2 - Hair and beauty services</t>
  </si>
  <si>
    <t>R3 - Telecom and Internet services</t>
  </si>
  <si>
    <t>R4 - Other services</t>
  </si>
  <si>
    <t>R5 - Electrical and electronics</t>
  </si>
  <si>
    <t>R6 - Department stores (medium-large)</t>
  </si>
  <si>
    <t>R7 - Specific goods</t>
  </si>
  <si>
    <t>R8 - Small department stores and all other goods</t>
  </si>
  <si>
    <t>NABERS Energy for Retail Stores
Prediction Tool</t>
  </si>
  <si>
    <t>RETAIL STORES RATING</t>
  </si>
  <si>
    <t>Specific Greenhouse Coefficients (SGEx ) used in the rating calculation are based on the 2024 National Greenhouse Account Factors  published by The Department of Climate Change and Energy Efficiency.</t>
  </si>
  <si>
    <t>Cemissions</t>
  </si>
  <si>
    <t xml:space="preserve">SGEdiesel </t>
  </si>
  <si>
    <t>Actual emissions e</t>
  </si>
  <si>
    <t>Loc+HVAC</t>
  </si>
  <si>
    <t>CEUI Loc+HVAC</t>
  </si>
  <si>
    <t>Median weekly hours</t>
  </si>
  <si>
    <t>Delta H</t>
  </si>
  <si>
    <t>C Hours (Delta H*0.001+1.013)</t>
  </si>
  <si>
    <t>C GLAR</t>
  </si>
  <si>
    <t>C CDD</t>
  </si>
  <si>
    <t>C Retail category</t>
  </si>
  <si>
    <t>Predicted emissions er</t>
  </si>
  <si>
    <t xml:space="preserve">BF </t>
  </si>
  <si>
    <t>Energy rating</t>
  </si>
  <si>
    <t>Updated benchmark to reflect option 1, 6, 8</t>
  </si>
  <si>
    <t>v1.0</t>
  </si>
  <si>
    <t xml:space="preserve">Rashmi </t>
  </si>
  <si>
    <t>Updated SGE (fuel factors) to reflect option 1, option 6 and option 8</t>
  </si>
  <si>
    <t>Note from the rules "Standalone retail stores are usually non-centrally serviced. If you are rating a standalone retail store that is either partially serviced or centrally serviced, please contact the National Administrator." ( Retails Stores calculator when "yes" is selected for Standalone, and then centrally serviced or partially serviced is selected. There is no rating calculation)</t>
  </si>
  <si>
    <t>Based on NGA 2022</t>
  </si>
  <si>
    <t>LPG (L)</t>
  </si>
  <si>
    <t>Original</t>
  </si>
  <si>
    <t>QA</t>
  </si>
  <si>
    <t>Clem</t>
  </si>
  <si>
    <t>Pre-2025 Update (original benchmark)</t>
  </si>
  <si>
    <r>
      <t xml:space="preserve">NSW Government
</t>
    </r>
    <r>
      <rPr>
        <sz val="8"/>
        <color rgb="FF006C88"/>
        <rFont val="Arial"/>
        <family val="2"/>
      </rPr>
      <t>4 Parramatta Square
12 Darcy Street
Parramatta, NSW 2150</t>
    </r>
  </si>
  <si>
    <t>ENTER THE RETAIL STORE INFORMATION</t>
  </si>
  <si>
    <t>Changed unit of input for LPG to be in L, to align with the new changes in Perform (and added conversion to MJ in the backend to treat as gas with SGEg)
There was a unique Cemissions value used across all options. Corrected this to use the individual value for each corresponding option)
The LPG consumption was not being included in the 'Total Energy Consumption' sum</t>
  </si>
  <si>
    <t>v1.1</t>
  </si>
  <si>
    <t>Hide the rows that contain "Predicted 2030 Scenario 1"
Rename "Predicted 2030 - Scenario 2" to "Predicted 2030"
Edit to - Rating results in 2030: NABERS has consulted on changes to ratings from 2030 onwards. From 2030, emissions factors will be removed from star rating calculations, with all energy sources assessed equally rather than based on their associated emissions.
Add Note :  Reported Emissions will still be calculated and displayed in the Energy Reports. Reported emissions are calculated using Annual National Greenhouse Accounting Factors.</t>
  </si>
  <si>
    <t>Loch</t>
  </si>
  <si>
    <r>
      <rPr>
        <sz val="10"/>
        <rFont val="Arial"/>
        <family val="2"/>
      </rPr>
      <t xml:space="preserve">The emissions factors used to calculate NABERS Energy ratings are updated every 5 years. This tool helps you understand how ratings have changed over time. It displays three different results:
1. </t>
    </r>
    <r>
      <rPr>
        <b/>
        <sz val="10"/>
        <rFont val="Arial"/>
        <family val="2"/>
      </rPr>
      <t>Current (2025 Update)</t>
    </r>
    <r>
      <rPr>
        <sz val="10"/>
        <rFont val="Arial"/>
        <family val="2"/>
      </rPr>
      <t xml:space="preserve">: estimated rating for rating periods starting from 1 July 2024.
2. </t>
    </r>
    <r>
      <rPr>
        <b/>
        <sz val="10"/>
        <rFont val="Arial"/>
        <family val="2"/>
      </rPr>
      <t>Predicted 2030</t>
    </r>
    <r>
      <rPr>
        <sz val="10"/>
        <rFont val="Arial"/>
        <family val="2"/>
      </rPr>
      <t xml:space="preserve">: Estimated rating from 2030 onwards. From 2030, emissions factors will be removed from star rating calculations, with all energy sources assessed equally rather than based on their associated emissions.
3. </t>
    </r>
    <r>
      <rPr>
        <b/>
        <sz val="10"/>
        <rFont val="Arial"/>
        <family val="2"/>
      </rPr>
      <t>Pre-2025 update</t>
    </r>
    <r>
      <rPr>
        <sz val="10"/>
        <rFont val="Arial"/>
        <family val="2"/>
      </rPr>
      <t>: estimated rating for rating periods starting between 1 July 2020 and 30 June 2024.
Note: Reported Emissions will still be calculated and displayed in the Energy Reports. Reported emissions are calculated using Annual National Greenhouse Accounting Factors.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</si>
</sst>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 #,##0_-;_-* &quot;-&quot;??_-;_-@_-"/>
    <numFmt numFmtId="165" formatCode="0.0000"/>
    <numFmt numFmtId="166" formatCode="0.0"/>
    <numFmt numFmtId="167" formatCode="0.0000%"/>
    <numFmt numFmtId="168" formatCode="#,##0.0000"/>
    <numFmt numFmtId="169" formatCode="0.000"/>
    <numFmt numFmtId="170" formatCode="#,##0.000000"/>
    <numFmt numFmtId="171" formatCode="0.00000"/>
  </numFmts>
  <fonts count="89">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charset val="134"/>
      <scheme val="minor"/>
    </font>
    <font>
      <sz val="10"/>
      <name val="Arial"/>
      <family val="2"/>
    </font>
    <font>
      <sz val="9"/>
      <name val="宋体"/>
      <family val="3"/>
      <charset val="134"/>
    </font>
    <font>
      <sz val="10"/>
      <color theme="2"/>
      <name val="Arial"/>
      <family val="2"/>
    </font>
    <font>
      <b/>
      <sz val="16"/>
      <color rgb="FF00799A"/>
      <name val="Arial"/>
      <family val="2"/>
    </font>
    <font>
      <b/>
      <sz val="8"/>
      <color rgb="FF0087A1"/>
      <name val="Arial"/>
      <family val="2"/>
    </font>
    <font>
      <b/>
      <sz val="12"/>
      <color rgb="FF0095B5"/>
      <name val="Arial"/>
      <family val="2"/>
    </font>
    <font>
      <b/>
      <sz val="10"/>
      <color rgb="FF00799A"/>
      <name val="Arial"/>
      <family val="2"/>
    </font>
    <font>
      <sz val="10"/>
      <color rgb="FF00799A"/>
      <name val="Arial"/>
      <family val="2"/>
    </font>
    <font>
      <b/>
      <sz val="13"/>
      <name val="Arial"/>
      <family val="2"/>
    </font>
    <font>
      <b/>
      <sz val="8.5"/>
      <color rgb="FF0087A1"/>
      <name val="Arial"/>
      <family val="2"/>
    </font>
    <font>
      <sz val="8.5"/>
      <color rgb="FF0087A1"/>
      <name val="Arial"/>
      <family val="2"/>
    </font>
    <font>
      <b/>
      <sz val="12"/>
      <name val="Arial"/>
      <family val="2"/>
    </font>
    <font>
      <sz val="10"/>
      <name val="CalQ"/>
    </font>
    <font>
      <b/>
      <sz val="10"/>
      <color indexed="10"/>
      <name val="CalQ"/>
    </font>
    <font>
      <b/>
      <sz val="13"/>
      <name val="CalQ"/>
    </font>
    <font>
      <b/>
      <sz val="20"/>
      <name val="CalQ"/>
    </font>
    <font>
      <b/>
      <sz val="13.5"/>
      <name val="CalQ"/>
    </font>
    <font>
      <b/>
      <sz val="13.5"/>
      <name val="Arial"/>
      <family val="2"/>
    </font>
    <font>
      <sz val="12"/>
      <name val="Arial"/>
      <family val="2"/>
    </font>
    <font>
      <sz val="12"/>
      <name val="CalQ"/>
    </font>
    <font>
      <b/>
      <sz val="10"/>
      <name val="Arial"/>
      <family val="2"/>
    </font>
    <font>
      <b/>
      <sz val="10"/>
      <color rgb="FFFF0000"/>
      <name val="CalQ"/>
    </font>
    <font>
      <sz val="10"/>
      <name val="MS Sans Serif"/>
      <family val="2"/>
    </font>
    <font>
      <b/>
      <sz val="10"/>
      <color indexed="10"/>
      <name val="Arial"/>
      <family val="2"/>
    </font>
    <font>
      <b/>
      <sz val="10"/>
      <color theme="0"/>
      <name val="Arial"/>
      <family val="2"/>
    </font>
    <font>
      <b/>
      <sz val="10"/>
      <name val="CalQ"/>
    </font>
    <font>
      <b/>
      <sz val="10"/>
      <color indexed="53"/>
      <name val="Arial"/>
      <family val="2"/>
    </font>
    <font>
      <b/>
      <sz val="20"/>
      <color indexed="53"/>
      <name val="Arial"/>
      <family val="2"/>
    </font>
    <font>
      <sz val="10"/>
      <color indexed="53"/>
      <name val="Arial"/>
      <family val="2"/>
    </font>
    <font>
      <sz val="10"/>
      <color theme="0" tint="-0.14999847407452621"/>
      <name val="Arial"/>
      <family val="2"/>
    </font>
    <font>
      <b/>
      <sz val="10"/>
      <color theme="1"/>
      <name val="Arial"/>
      <family val="2"/>
    </font>
    <font>
      <sz val="10"/>
      <color indexed="8"/>
      <name val="Arial"/>
      <family val="2"/>
    </font>
    <font>
      <sz val="10"/>
      <color indexed="8"/>
      <name val="MS Sans Serif"/>
      <family val="2"/>
    </font>
    <font>
      <sz val="11"/>
      <color theme="1"/>
      <name val="Calibri"/>
      <family val="2"/>
    </font>
    <font>
      <b/>
      <sz val="11"/>
      <name val="Arial"/>
      <family val="2"/>
    </font>
    <font>
      <b/>
      <sz val="11"/>
      <name val="MS Sans Serif"/>
    </font>
    <font>
      <sz val="11"/>
      <color theme="1"/>
      <name val="Arial"/>
      <family val="2"/>
    </font>
    <font>
      <b/>
      <sz val="14"/>
      <color theme="0"/>
      <name val="MS Sans Serif"/>
    </font>
    <font>
      <b/>
      <sz val="14"/>
      <color rgb="FF00799A"/>
      <name val="Arial"/>
      <family val="2"/>
    </font>
    <font>
      <sz val="10"/>
      <color theme="0"/>
      <name val="CalQ"/>
    </font>
    <font>
      <sz val="8"/>
      <color rgb="FF0087A1"/>
      <name val="Arial"/>
      <family val="2"/>
    </font>
    <font>
      <sz val="8"/>
      <color rgb="FF006C88"/>
      <name val="Arial"/>
      <family val="2"/>
    </font>
    <font>
      <sz val="10"/>
      <color theme="8" tint="0.79998168889431442"/>
      <name val="Arial"/>
      <family val="2"/>
    </font>
    <font>
      <sz val="9"/>
      <color rgb="FF00799A"/>
      <name val="Arial"/>
      <family val="2"/>
    </font>
    <font>
      <b/>
      <i/>
      <sz val="10"/>
      <name val="Arial"/>
      <family val="2"/>
    </font>
    <font>
      <b/>
      <sz val="11"/>
      <color theme="1"/>
      <name val="Arial"/>
      <family val="2"/>
    </font>
    <font>
      <sz val="11"/>
      <color theme="1"/>
      <name val="Calibri"/>
      <family val="3"/>
      <charset val="134"/>
      <scheme val="minor"/>
    </font>
    <font>
      <b/>
      <sz val="11"/>
      <color theme="1"/>
      <name val="Calibri"/>
      <family val="3"/>
      <charset val="134"/>
      <scheme val="minor"/>
    </font>
    <font>
      <b/>
      <sz val="8"/>
      <name val="Arial"/>
      <family val="2"/>
    </font>
    <font>
      <sz val="10"/>
      <color rgb="FFFF0000"/>
      <name val="CalQ"/>
    </font>
    <font>
      <b/>
      <sz val="10"/>
      <color theme="8" tint="0.79998168889431442"/>
      <name val="Arial"/>
      <family val="2"/>
    </font>
    <font>
      <sz val="8"/>
      <color indexed="21"/>
      <name val="Arial"/>
      <family val="2"/>
    </font>
    <font>
      <b/>
      <sz val="8"/>
      <color indexed="21"/>
      <name val="Arial"/>
      <family val="2"/>
    </font>
    <font>
      <sz val="8"/>
      <name val="Arial"/>
      <family val="2"/>
    </font>
    <font>
      <b/>
      <sz val="20"/>
      <name val="Arial"/>
      <family val="2"/>
    </font>
    <font>
      <sz val="13.5"/>
      <name val="Arial"/>
      <family val="2"/>
    </font>
    <font>
      <sz val="10"/>
      <color rgb="FFFF0000"/>
      <name val="Arial"/>
      <family val="2"/>
    </font>
    <font>
      <b/>
      <sz val="13"/>
      <color indexed="53"/>
      <name val="Arial"/>
      <family val="2"/>
    </font>
    <font>
      <vertAlign val="subscript"/>
      <sz val="10"/>
      <color indexed="53"/>
      <name val="Arial"/>
      <family val="2"/>
    </font>
    <font>
      <sz val="10"/>
      <color indexed="9"/>
      <name val="Arial"/>
      <family val="2"/>
    </font>
    <font>
      <b/>
      <sz val="10"/>
      <color indexed="9"/>
      <name val="Arial"/>
      <family val="2"/>
    </font>
    <font>
      <sz val="11"/>
      <color indexed="53"/>
      <name val="Arial"/>
      <family val="2"/>
    </font>
    <font>
      <b/>
      <sz val="11"/>
      <color indexed="53"/>
      <name val="Arial"/>
      <family val="2"/>
    </font>
    <font>
      <b/>
      <sz val="12"/>
      <color indexed="53"/>
      <name val="Arial"/>
      <family val="2"/>
    </font>
    <font>
      <b/>
      <sz val="13"/>
      <color rgb="FF00CCFF"/>
      <name val="Arial"/>
      <family val="2"/>
    </font>
    <font>
      <sz val="10"/>
      <color indexed="40"/>
      <name val="Arial"/>
      <family val="2"/>
    </font>
    <font>
      <sz val="10"/>
      <color indexed="26"/>
      <name val="Arial"/>
      <family val="2"/>
    </font>
    <font>
      <sz val="10"/>
      <color indexed="10"/>
      <name val="Arial"/>
      <family val="2"/>
    </font>
    <font>
      <i/>
      <sz val="10"/>
      <name val="Arial"/>
      <family val="2"/>
    </font>
    <font>
      <b/>
      <sz val="8"/>
      <color indexed="81"/>
      <name val="Tahoma"/>
      <family val="2"/>
    </font>
    <font>
      <sz val="8"/>
      <color indexed="81"/>
      <name val="Tahoma"/>
      <family val="2"/>
    </font>
    <font>
      <i/>
      <sz val="8"/>
      <color indexed="81"/>
      <name val="Tahoma"/>
      <family val="2"/>
    </font>
    <font>
      <sz val="11"/>
      <name val="Calibri"/>
      <family val="3"/>
      <charset val="134"/>
      <scheme val="minor"/>
    </font>
    <font>
      <b/>
      <sz val="10"/>
      <color theme="0" tint="-0.249977111117893"/>
      <name val="Arial"/>
      <family val="2"/>
    </font>
    <font>
      <sz val="11"/>
      <color rgb="FFFF0000"/>
      <name val="Arial"/>
      <family val="2"/>
    </font>
    <font>
      <b/>
      <sz val="10"/>
      <color theme="5"/>
      <name val="Arial"/>
      <family val="2"/>
    </font>
    <font>
      <b/>
      <sz val="11"/>
      <color theme="1"/>
      <name val="Calibri"/>
      <family val="2"/>
      <scheme val="minor"/>
    </font>
    <font>
      <b/>
      <sz val="11"/>
      <color theme="1"/>
      <name val="Calibri"/>
      <family val="2"/>
    </font>
    <font>
      <sz val="10"/>
      <name val="Calibri"/>
      <family val="2"/>
      <scheme val="minor"/>
    </font>
    <font>
      <b/>
      <sz val="11"/>
      <name val="Calibri"/>
      <family val="2"/>
      <scheme val="minor"/>
    </font>
    <font>
      <b/>
      <sz val="10"/>
      <color theme="0"/>
      <name val="Calibri"/>
      <family val="2"/>
      <scheme val="minor"/>
    </font>
    <font>
      <sz val="11"/>
      <color theme="0"/>
      <name val="Calibri"/>
      <family val="2"/>
      <scheme val="minor"/>
    </font>
    <font>
      <sz val="9"/>
      <color rgb="FF242424"/>
      <name val="Aptos Narrow"/>
      <family val="2"/>
    </font>
  </fonts>
  <fills count="21">
    <fill>
      <patternFill patternType="none"/>
    </fill>
    <fill>
      <patternFill patternType="gray125"/>
    </fill>
    <fill>
      <patternFill patternType="solid">
        <fgColor theme="4" tint="0.79998168889431442"/>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0" tint="-4.9989318521683403E-2"/>
        <bgColor indexed="64"/>
      </patternFill>
    </fill>
    <fill>
      <patternFill patternType="solid">
        <fgColor indexed="9"/>
        <bgColor indexed="64"/>
      </patternFill>
    </fill>
    <fill>
      <patternFill patternType="solid">
        <fgColor theme="0" tint="-0.34998626667073579"/>
        <bgColor indexed="64"/>
      </patternFill>
    </fill>
    <fill>
      <patternFill patternType="solid">
        <fgColor indexed="23"/>
        <bgColor indexed="64"/>
      </patternFill>
    </fill>
    <fill>
      <patternFill patternType="solid">
        <fgColor rgb="FF006C88"/>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bgColor indexed="64"/>
      </patternFill>
    </fill>
    <fill>
      <patternFill patternType="solid">
        <fgColor theme="4"/>
        <bgColor theme="4"/>
      </patternFill>
    </fill>
  </fills>
  <borders count="51">
    <border>
      <left/>
      <right/>
      <top/>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style="thin">
        <color indexed="23"/>
      </bottom>
      <diagonal/>
    </border>
    <border>
      <left/>
      <right style="thin">
        <color theme="0" tint="-0.499984740745262"/>
      </right>
      <top/>
      <bottom/>
      <diagonal/>
    </border>
    <border>
      <left style="thin">
        <color theme="0" tint="-0.499984740745262"/>
      </left>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auto="1"/>
      </top>
      <bottom/>
      <diagonal/>
    </border>
    <border>
      <left style="thin">
        <color indexed="64"/>
      </left>
      <right/>
      <top/>
      <bottom style="thin">
        <color auto="1"/>
      </bottom>
      <diagonal/>
    </border>
    <border>
      <left style="thin">
        <color auto="1"/>
      </left>
      <right/>
      <top style="thin">
        <color auto="1"/>
      </top>
      <bottom style="thin">
        <color auto="1"/>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right/>
      <top style="thin">
        <color indexed="23"/>
      </top>
      <bottom/>
      <diagonal/>
    </border>
    <border>
      <left style="thin">
        <color indexed="23"/>
      </left>
      <right/>
      <top/>
      <bottom style="thin">
        <color indexed="64"/>
      </bottom>
      <diagonal/>
    </border>
    <border>
      <left/>
      <right style="thin">
        <color indexed="23"/>
      </right>
      <top/>
      <bottom style="thin">
        <color indexed="64"/>
      </bottom>
      <diagonal/>
    </border>
  </borders>
  <cellStyleXfs count="15">
    <xf numFmtId="0" fontId="0" fillId="0" borderId="0"/>
    <xf numFmtId="43" fontId="28" fillId="0" borderId="0" applyFont="0" applyFill="0" applyBorder="0" applyAlignment="0" applyProtection="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39" fillId="0" borderId="0"/>
    <xf numFmtId="0" fontId="6" fillId="0" borderId="0"/>
    <xf numFmtId="0" fontId="4" fillId="0" borderId="0"/>
    <xf numFmtId="0" fontId="3" fillId="0" borderId="0"/>
    <xf numFmtId="9" fontId="3" fillId="0" borderId="0" applyFont="0" applyFill="0" applyBorder="0" applyAlignment="0" applyProtection="0"/>
    <xf numFmtId="0" fontId="2" fillId="0" borderId="0"/>
    <xf numFmtId="0" fontId="1" fillId="0" borderId="0"/>
    <xf numFmtId="0" fontId="1" fillId="0" borderId="0"/>
    <xf numFmtId="0" fontId="28" fillId="0" borderId="0"/>
  </cellStyleXfs>
  <cellXfs count="416">
    <xf numFmtId="0" fontId="0" fillId="0" borderId="0" xfId="0"/>
    <xf numFmtId="0" fontId="6" fillId="6" borderId="0" xfId="0" applyFont="1" applyFill="1"/>
    <xf numFmtId="0" fontId="6" fillId="6" borderId="0" xfId="0" applyFont="1" applyFill="1" applyProtection="1">
      <protection hidden="1"/>
    </xf>
    <xf numFmtId="0" fontId="8" fillId="7" borderId="0" xfId="0" applyFont="1" applyFill="1" applyProtection="1">
      <protection hidden="1"/>
    </xf>
    <xf numFmtId="0" fontId="6" fillId="7" borderId="0" xfId="0" applyFont="1" applyFill="1" applyProtection="1">
      <protection hidden="1"/>
    </xf>
    <xf numFmtId="0" fontId="9" fillId="7" borderId="0" xfId="0" applyFont="1" applyFill="1" applyAlignment="1" applyProtection="1">
      <alignment vertical="top" wrapText="1"/>
      <protection hidden="1"/>
    </xf>
    <xf numFmtId="0" fontId="11" fillId="6" borderId="0" xfId="0" applyFont="1" applyFill="1" applyProtection="1">
      <protection hidden="1"/>
    </xf>
    <xf numFmtId="0" fontId="16" fillId="6" borderId="0" xfId="0" applyFont="1" applyFill="1"/>
    <xf numFmtId="0" fontId="18" fillId="6" borderId="0" xfId="0" applyFont="1" applyFill="1" applyProtection="1">
      <protection hidden="1"/>
    </xf>
    <xf numFmtId="9" fontId="19" fillId="6" borderId="0" xfId="0" applyNumberFormat="1" applyFont="1" applyFill="1" applyAlignment="1" applyProtection="1">
      <alignment horizontal="left" vertical="top"/>
      <protection hidden="1"/>
    </xf>
    <xf numFmtId="0" fontId="20" fillId="6" borderId="0" xfId="0" applyFont="1" applyFill="1" applyProtection="1">
      <protection hidden="1"/>
    </xf>
    <xf numFmtId="0" fontId="21" fillId="6" borderId="0" xfId="0" applyFont="1" applyFill="1" applyAlignment="1" applyProtection="1">
      <alignment horizontal="center" vertical="center"/>
      <protection hidden="1"/>
    </xf>
    <xf numFmtId="0" fontId="22" fillId="6" borderId="0" xfId="0" applyFont="1" applyFill="1" applyAlignment="1" applyProtection="1">
      <alignment horizontal="left" vertical="center"/>
      <protection hidden="1"/>
    </xf>
    <xf numFmtId="0" fontId="14" fillId="6" borderId="0" xfId="0" applyFont="1" applyFill="1" applyAlignment="1" applyProtection="1">
      <alignment vertical="top" wrapText="1"/>
      <protection hidden="1"/>
    </xf>
    <xf numFmtId="0" fontId="14" fillId="6" borderId="0" xfId="0" applyFont="1" applyFill="1" applyAlignment="1" applyProtection="1">
      <alignment horizontal="center" vertical="center"/>
      <protection hidden="1"/>
    </xf>
    <xf numFmtId="0" fontId="18" fillId="8" borderId="0" xfId="0" applyFont="1" applyFill="1" applyProtection="1">
      <protection hidden="1"/>
    </xf>
    <xf numFmtId="0" fontId="18" fillId="6" borderId="0" xfId="0" applyFont="1" applyFill="1" applyAlignment="1" applyProtection="1">
      <alignment vertical="center"/>
      <protection hidden="1"/>
    </xf>
    <xf numFmtId="0" fontId="17" fillId="8" borderId="0" xfId="0" applyFont="1" applyFill="1" applyProtection="1">
      <protection hidden="1"/>
    </xf>
    <xf numFmtId="0" fontId="24" fillId="6" borderId="0" xfId="0" applyFont="1" applyFill="1" applyProtection="1">
      <protection hidden="1"/>
    </xf>
    <xf numFmtId="0" fontId="25" fillId="8" borderId="0" xfId="0" applyFont="1" applyFill="1" applyProtection="1">
      <protection hidden="1"/>
    </xf>
    <xf numFmtId="0" fontId="6" fillId="6" borderId="0" xfId="0" applyFont="1" applyFill="1" applyAlignment="1" applyProtection="1">
      <alignment vertical="center"/>
      <protection hidden="1"/>
    </xf>
    <xf numFmtId="0" fontId="27" fillId="6" borderId="0" xfId="0" applyFont="1" applyFill="1" applyAlignment="1" applyProtection="1">
      <alignment vertical="center"/>
      <protection hidden="1"/>
    </xf>
    <xf numFmtId="0" fontId="26" fillId="6" borderId="0" xfId="0" applyFont="1" applyFill="1" applyAlignment="1" applyProtection="1">
      <alignment vertical="center" wrapText="1"/>
      <protection hidden="1"/>
    </xf>
    <xf numFmtId="0" fontId="6" fillId="6" borderId="0" xfId="0" applyFont="1" applyFill="1" applyAlignment="1" applyProtection="1">
      <alignment vertical="center" wrapText="1"/>
      <protection hidden="1"/>
    </xf>
    <xf numFmtId="0" fontId="26" fillId="6" borderId="0" xfId="0" applyFont="1" applyFill="1" applyAlignment="1" applyProtection="1">
      <alignment horizontal="left" vertical="center"/>
      <protection hidden="1"/>
    </xf>
    <xf numFmtId="43" fontId="26" fillId="6" borderId="0" xfId="1" applyFont="1" applyFill="1" applyBorder="1" applyAlignment="1" applyProtection="1">
      <alignment horizontal="center" vertical="center"/>
    </xf>
    <xf numFmtId="43" fontId="6" fillId="6" borderId="0" xfId="1" applyFont="1" applyFill="1" applyBorder="1" applyAlignment="1" applyProtection="1">
      <alignment horizontal="center" vertical="center"/>
    </xf>
    <xf numFmtId="0" fontId="6" fillId="6" borderId="0" xfId="0" applyFont="1" applyFill="1" applyAlignment="1" applyProtection="1">
      <alignment horizontal="right" vertical="center" wrapText="1"/>
      <protection hidden="1"/>
    </xf>
    <xf numFmtId="0" fontId="26" fillId="6" borderId="0" xfId="0" applyFont="1" applyFill="1" applyAlignment="1" applyProtection="1">
      <alignment horizontal="right" vertical="center"/>
      <protection hidden="1"/>
    </xf>
    <xf numFmtId="0" fontId="6" fillId="8" borderId="0" xfId="0" applyFont="1" applyFill="1" applyAlignment="1" applyProtection="1">
      <alignment horizontal="left"/>
      <protection hidden="1"/>
    </xf>
    <xf numFmtId="0" fontId="6" fillId="8" borderId="0" xfId="0" applyFont="1" applyFill="1" applyAlignment="1" applyProtection="1">
      <alignment wrapText="1"/>
      <protection hidden="1"/>
    </xf>
    <xf numFmtId="0" fontId="6" fillId="8" borderId="0" xfId="0" applyFont="1" applyFill="1" applyAlignment="1" applyProtection="1">
      <alignment horizontal="center"/>
      <protection hidden="1"/>
    </xf>
    <xf numFmtId="0" fontId="6" fillId="10" borderId="0" xfId="0" applyFont="1" applyFill="1" applyAlignment="1" applyProtection="1">
      <alignment horizontal="left"/>
      <protection hidden="1"/>
    </xf>
    <xf numFmtId="0" fontId="6" fillId="10" borderId="0" xfId="0" applyFont="1" applyFill="1" applyAlignment="1" applyProtection="1">
      <alignment wrapText="1"/>
      <protection hidden="1"/>
    </xf>
    <xf numFmtId="0" fontId="6" fillId="10" borderId="0" xfId="0" applyFont="1" applyFill="1" applyAlignment="1" applyProtection="1">
      <alignment horizontal="center"/>
      <protection hidden="1"/>
    </xf>
    <xf numFmtId="0" fontId="6" fillId="10" borderId="0" xfId="0" applyFont="1" applyFill="1" applyProtection="1">
      <protection hidden="1"/>
    </xf>
    <xf numFmtId="0" fontId="17" fillId="10" borderId="0" xfId="0" applyFont="1" applyFill="1" applyProtection="1">
      <protection hidden="1"/>
    </xf>
    <xf numFmtId="0" fontId="24" fillId="10" borderId="0" xfId="0" applyFont="1" applyFill="1" applyProtection="1">
      <protection hidden="1"/>
    </xf>
    <xf numFmtId="0" fontId="26" fillId="8" borderId="0" xfId="0" applyFont="1" applyFill="1" applyAlignment="1" applyProtection="1">
      <alignment horizontal="left"/>
      <protection hidden="1"/>
    </xf>
    <xf numFmtId="0" fontId="31" fillId="8" borderId="0" xfId="0" applyFont="1" applyFill="1" applyProtection="1">
      <protection hidden="1"/>
    </xf>
    <xf numFmtId="0" fontId="14" fillId="6" borderId="0" xfId="0" applyFont="1" applyFill="1" applyAlignment="1" applyProtection="1">
      <alignment horizontal="left"/>
      <protection hidden="1"/>
    </xf>
    <xf numFmtId="0" fontId="26" fillId="6" borderId="0" xfId="0" applyFont="1" applyFill="1" applyAlignment="1" applyProtection="1">
      <alignment horizontal="left"/>
      <protection hidden="1"/>
    </xf>
    <xf numFmtId="0" fontId="31" fillId="6" borderId="0" xfId="0" applyFont="1" applyFill="1" applyProtection="1">
      <protection hidden="1"/>
    </xf>
    <xf numFmtId="43" fontId="31" fillId="6" borderId="0" xfId="0" applyNumberFormat="1" applyFont="1" applyFill="1" applyProtection="1">
      <protection hidden="1"/>
    </xf>
    <xf numFmtId="2" fontId="36" fillId="8" borderId="0" xfId="1" applyNumberFormat="1" applyFont="1" applyFill="1" applyBorder="1" applyAlignment="1" applyProtection="1">
      <alignment horizontal="center" vertical="center"/>
      <protection hidden="1"/>
    </xf>
    <xf numFmtId="0" fontId="28" fillId="6" borderId="0" xfId="0" applyFont="1" applyFill="1" applyProtection="1">
      <protection hidden="1"/>
    </xf>
    <xf numFmtId="0" fontId="0" fillId="6" borderId="0" xfId="0" applyFill="1" applyProtection="1">
      <protection hidden="1"/>
    </xf>
    <xf numFmtId="0" fontId="38" fillId="6" borderId="0" xfId="0" applyFont="1" applyFill="1" applyProtection="1">
      <protection hidden="1"/>
    </xf>
    <xf numFmtId="1" fontId="26" fillId="6" borderId="0" xfId="0" applyNumberFormat="1" applyFont="1" applyFill="1" applyProtection="1">
      <protection hidden="1"/>
    </xf>
    <xf numFmtId="0" fontId="37" fillId="6" borderId="0" xfId="0" applyFont="1" applyFill="1" applyProtection="1">
      <protection hidden="1"/>
    </xf>
    <xf numFmtId="0" fontId="37" fillId="6" borderId="0" xfId="0" applyFont="1" applyFill="1" applyAlignment="1" applyProtection="1">
      <alignment horizontal="right"/>
      <protection hidden="1"/>
    </xf>
    <xf numFmtId="0" fontId="5" fillId="2" borderId="0" xfId="2" applyBorder="1" applyAlignment="1">
      <alignment horizontal="left" vertical="center"/>
    </xf>
    <xf numFmtId="0" fontId="5" fillId="2" borderId="0" xfId="2" applyBorder="1" applyAlignment="1" applyProtection="1">
      <protection hidden="1"/>
    </xf>
    <xf numFmtId="0" fontId="5" fillId="4" borderId="0" xfId="4" applyBorder="1" applyAlignment="1">
      <alignment horizontal="left" vertical="center"/>
    </xf>
    <xf numFmtId="0" fontId="5" fillId="4" borderId="0" xfId="4" applyAlignment="1" applyProtection="1">
      <protection hidden="1"/>
    </xf>
    <xf numFmtId="0" fontId="5" fillId="4" borderId="0" xfId="4" applyBorder="1" applyAlignment="1" applyProtection="1">
      <protection hidden="1"/>
    </xf>
    <xf numFmtId="0" fontId="5" fillId="6" borderId="0" xfId="2" applyFill="1" applyBorder="1" applyAlignment="1">
      <alignment horizontal="left" vertical="center"/>
    </xf>
    <xf numFmtId="0" fontId="5" fillId="6" borderId="0" xfId="2" applyFill="1" applyAlignment="1" applyProtection="1">
      <protection hidden="1"/>
    </xf>
    <xf numFmtId="0" fontId="5" fillId="6" borderId="0" xfId="2" applyFill="1" applyBorder="1" applyAlignment="1" applyProtection="1">
      <protection hidden="1"/>
    </xf>
    <xf numFmtId="0" fontId="41" fillId="6" borderId="0" xfId="0" applyFont="1" applyFill="1" applyProtection="1">
      <protection hidden="1"/>
    </xf>
    <xf numFmtId="0" fontId="5" fillId="5" borderId="0" xfId="5" applyBorder="1" applyAlignment="1">
      <alignment horizontal="left" vertical="center"/>
    </xf>
    <xf numFmtId="0" fontId="5" fillId="5" borderId="0" xfId="5" applyAlignment="1" applyProtection="1">
      <protection hidden="1"/>
    </xf>
    <xf numFmtId="0" fontId="5" fillId="5" borderId="0" xfId="5" applyBorder="1" applyAlignment="1" applyProtection="1">
      <protection hidden="1"/>
    </xf>
    <xf numFmtId="0" fontId="6" fillId="0" borderId="0" xfId="6" applyFont="1" applyProtection="1">
      <protection hidden="1"/>
    </xf>
    <xf numFmtId="0" fontId="42" fillId="0" borderId="0" xfId="6" applyFont="1"/>
    <xf numFmtId="0" fontId="29" fillId="0" borderId="0" xfId="6" applyFont="1" applyProtection="1">
      <protection hidden="1"/>
    </xf>
    <xf numFmtId="0" fontId="26" fillId="0" borderId="0" xfId="6" applyFont="1" applyProtection="1">
      <protection hidden="1"/>
    </xf>
    <xf numFmtId="0" fontId="6" fillId="0" borderId="0" xfId="6" quotePrefix="1" applyFont="1" applyProtection="1">
      <protection hidden="1"/>
    </xf>
    <xf numFmtId="0" fontId="5" fillId="3" borderId="0" xfId="3" applyBorder="1" applyAlignment="1">
      <alignment horizontal="left" vertical="center"/>
    </xf>
    <xf numFmtId="0" fontId="5" fillId="3" borderId="0" xfId="3" applyAlignment="1" applyProtection="1">
      <protection hidden="1"/>
    </xf>
    <xf numFmtId="0" fontId="5" fillId="3" borderId="0" xfId="3" applyBorder="1" applyAlignment="1" applyProtection="1">
      <protection hidden="1"/>
    </xf>
    <xf numFmtId="0" fontId="0" fillId="9" borderId="0" xfId="0" applyFill="1" applyProtection="1">
      <protection hidden="1"/>
    </xf>
    <xf numFmtId="0" fontId="23" fillId="6" borderId="0" xfId="0" applyFont="1" applyFill="1" applyAlignment="1" applyProtection="1">
      <alignment horizontal="left" vertical="center"/>
      <protection hidden="1"/>
    </xf>
    <xf numFmtId="0" fontId="44" fillId="6" borderId="0" xfId="0" applyFont="1" applyFill="1" applyAlignment="1" applyProtection="1">
      <alignment horizontal="center" vertical="center" wrapText="1"/>
      <protection hidden="1"/>
    </xf>
    <xf numFmtId="0" fontId="6" fillId="6" borderId="0" xfId="0" applyFont="1" applyFill="1" applyAlignment="1" applyProtection="1">
      <alignment horizontal="right" vertical="center"/>
      <protection hidden="1"/>
    </xf>
    <xf numFmtId="0" fontId="6" fillId="6" borderId="0" xfId="0" applyFont="1" applyFill="1" applyAlignment="1" applyProtection="1">
      <alignment wrapText="1"/>
      <protection hidden="1"/>
    </xf>
    <xf numFmtId="0" fontId="45" fillId="8" borderId="0" xfId="0" applyFont="1" applyFill="1" applyProtection="1">
      <protection hidden="1"/>
    </xf>
    <xf numFmtId="49" fontId="45" fillId="6" borderId="0" xfId="0" applyNumberFormat="1" applyFont="1" applyFill="1" applyAlignment="1" applyProtection="1">
      <alignment horizontal="center"/>
      <protection hidden="1"/>
    </xf>
    <xf numFmtId="2" fontId="45" fillId="6" borderId="0" xfId="0" applyNumberFormat="1" applyFont="1" applyFill="1" applyProtection="1">
      <protection hidden="1"/>
    </xf>
    <xf numFmtId="0" fontId="45" fillId="6" borderId="0" xfId="0" applyFont="1" applyFill="1" applyProtection="1">
      <protection hidden="1"/>
    </xf>
    <xf numFmtId="0" fontId="18" fillId="13" borderId="0" xfId="0" applyFont="1" applyFill="1" applyProtection="1">
      <protection hidden="1"/>
    </xf>
    <xf numFmtId="164" fontId="32" fillId="14" borderId="0" xfId="1" applyNumberFormat="1" applyFont="1" applyFill="1" applyBorder="1" applyAlignment="1" applyProtection="1">
      <alignment vertical="center"/>
      <protection hidden="1"/>
    </xf>
    <xf numFmtId="0" fontId="26" fillId="14" borderId="0" xfId="0" applyFont="1" applyFill="1" applyAlignment="1" applyProtection="1">
      <alignment horizontal="left"/>
      <protection hidden="1"/>
    </xf>
    <xf numFmtId="0" fontId="6" fillId="13" borderId="0" xfId="0" applyFont="1" applyFill="1" applyProtection="1">
      <protection hidden="1"/>
    </xf>
    <xf numFmtId="0" fontId="18" fillId="13" borderId="14" xfId="0" applyFont="1" applyFill="1" applyBorder="1" applyProtection="1">
      <protection hidden="1"/>
    </xf>
    <xf numFmtId="0" fontId="6" fillId="13" borderId="0" xfId="0" applyFont="1" applyFill="1" applyAlignment="1" applyProtection="1">
      <alignment vertical="center"/>
      <protection hidden="1"/>
    </xf>
    <xf numFmtId="0" fontId="14" fillId="13" borderId="16" xfId="0" applyFont="1" applyFill="1" applyBorder="1" applyAlignment="1" applyProtection="1">
      <alignment horizontal="left" vertical="center"/>
      <protection hidden="1"/>
    </xf>
    <xf numFmtId="0" fontId="44" fillId="13" borderId="16" xfId="0" applyFont="1" applyFill="1" applyBorder="1" applyAlignment="1" applyProtection="1">
      <alignment horizontal="center" vertical="center" wrapText="1"/>
      <protection hidden="1"/>
    </xf>
    <xf numFmtId="0" fontId="6" fillId="13" borderId="0" xfId="0" applyFont="1" applyFill="1" applyAlignment="1" applyProtection="1">
      <alignment horizontal="right" vertical="center"/>
      <protection hidden="1"/>
    </xf>
    <xf numFmtId="0" fontId="18" fillId="13" borderId="20" xfId="0" applyFont="1" applyFill="1" applyBorder="1" applyProtection="1">
      <protection hidden="1"/>
    </xf>
    <xf numFmtId="0" fontId="6" fillId="13" borderId="14" xfId="0" applyFont="1" applyFill="1" applyBorder="1" applyProtection="1">
      <protection hidden="1"/>
    </xf>
    <xf numFmtId="0" fontId="6" fillId="13" borderId="15" xfId="0" applyFont="1" applyFill="1" applyBorder="1" applyAlignment="1" applyProtection="1">
      <alignment vertical="center"/>
      <protection hidden="1"/>
    </xf>
    <xf numFmtId="0" fontId="34" fillId="13" borderId="0" xfId="0" applyFont="1" applyFill="1" applyAlignment="1">
      <alignment vertical="center"/>
    </xf>
    <xf numFmtId="0" fontId="6" fillId="13" borderId="17" xfId="0" applyFont="1" applyFill="1" applyBorder="1" applyAlignment="1" applyProtection="1">
      <alignment vertical="center"/>
      <protection hidden="1"/>
    </xf>
    <xf numFmtId="0" fontId="35" fillId="13" borderId="17" xfId="0" applyFont="1" applyFill="1" applyBorder="1" applyAlignment="1" applyProtection="1">
      <alignment vertical="center"/>
      <protection hidden="1"/>
    </xf>
    <xf numFmtId="0" fontId="6" fillId="13" borderId="17" xfId="0" applyFont="1" applyFill="1" applyBorder="1" applyProtection="1">
      <protection hidden="1"/>
    </xf>
    <xf numFmtId="0" fontId="36" fillId="13" borderId="0" xfId="0" applyFont="1" applyFill="1" applyAlignment="1">
      <alignment horizontal="center" vertical="center"/>
    </xf>
    <xf numFmtId="0" fontId="26" fillId="13" borderId="1" xfId="0" applyFont="1" applyFill="1" applyBorder="1" applyAlignment="1" applyProtection="1">
      <alignment vertical="center"/>
      <protection hidden="1"/>
    </xf>
    <xf numFmtId="0" fontId="26" fillId="13" borderId="6" xfId="0" applyFont="1" applyFill="1" applyBorder="1" applyAlignment="1" applyProtection="1">
      <alignment vertical="center"/>
      <protection hidden="1"/>
    </xf>
    <xf numFmtId="0" fontId="26" fillId="13" borderId="2" xfId="0" applyFont="1" applyFill="1" applyBorder="1" applyAlignment="1" applyProtection="1">
      <alignment vertical="center" wrapText="1"/>
      <protection hidden="1"/>
    </xf>
    <xf numFmtId="0" fontId="26" fillId="13" borderId="3" xfId="0" applyFont="1" applyFill="1" applyBorder="1" applyAlignment="1" applyProtection="1">
      <alignment horizontal="right" vertical="center"/>
      <protection hidden="1"/>
    </xf>
    <xf numFmtId="9" fontId="29" fillId="13" borderId="6" xfId="0" applyNumberFormat="1" applyFont="1" applyFill="1" applyBorder="1" applyAlignment="1" applyProtection="1">
      <alignment horizontal="left" vertical="center"/>
      <protection hidden="1"/>
    </xf>
    <xf numFmtId="0" fontId="26" fillId="13" borderId="0" xfId="0" applyFont="1" applyFill="1" applyAlignment="1" applyProtection="1">
      <alignment horizontal="right" vertical="center"/>
      <protection hidden="1"/>
    </xf>
    <xf numFmtId="0" fontId="26" fillId="13" borderId="7" xfId="0" applyFont="1" applyFill="1" applyBorder="1" applyAlignment="1" applyProtection="1">
      <alignment horizontal="right" vertical="center"/>
      <protection hidden="1"/>
    </xf>
    <xf numFmtId="0" fontId="26" fillId="13" borderId="8" xfId="0" applyFont="1" applyFill="1" applyBorder="1" applyAlignment="1" applyProtection="1">
      <alignment horizontal="right" vertical="center"/>
      <protection hidden="1"/>
    </xf>
    <xf numFmtId="0" fontId="26" fillId="13" borderId="9" xfId="0" applyFont="1" applyFill="1" applyBorder="1" applyAlignment="1" applyProtection="1">
      <alignment horizontal="right" vertical="center"/>
      <protection hidden="1"/>
    </xf>
    <xf numFmtId="0" fontId="23" fillId="7" borderId="23" xfId="0" applyFont="1" applyFill="1" applyBorder="1" applyProtection="1">
      <protection hidden="1"/>
    </xf>
    <xf numFmtId="0" fontId="14" fillId="7" borderId="23" xfId="0" applyFont="1" applyFill="1" applyBorder="1" applyProtection="1">
      <protection hidden="1"/>
    </xf>
    <xf numFmtId="0" fontId="6" fillId="7" borderId="23" xfId="0" applyFont="1" applyFill="1" applyBorder="1" applyProtection="1">
      <protection hidden="1"/>
    </xf>
    <xf numFmtId="0" fontId="23" fillId="7" borderId="0" xfId="0" applyFont="1" applyFill="1" applyProtection="1">
      <protection hidden="1"/>
    </xf>
    <xf numFmtId="0" fontId="14" fillId="7" borderId="0" xfId="0" applyFont="1" applyFill="1" applyProtection="1">
      <protection hidden="1"/>
    </xf>
    <xf numFmtId="0" fontId="26" fillId="13" borderId="26" xfId="0" applyFont="1" applyFill="1" applyBorder="1" applyAlignment="1" applyProtection="1">
      <alignment horizontal="right" vertical="center"/>
      <protection hidden="1"/>
    </xf>
    <xf numFmtId="0" fontId="26" fillId="13" borderId="25" xfId="0" applyFont="1" applyFill="1" applyBorder="1" applyAlignment="1" applyProtection="1">
      <alignment horizontal="right" vertical="center"/>
      <protection hidden="1"/>
    </xf>
    <xf numFmtId="0" fontId="18" fillId="14" borderId="24" xfId="0" applyFont="1" applyFill="1" applyBorder="1" applyProtection="1">
      <protection hidden="1"/>
    </xf>
    <xf numFmtId="0" fontId="48" fillId="13" borderId="20" xfId="0" applyFont="1" applyFill="1" applyBorder="1" applyAlignment="1" applyProtection="1">
      <alignment vertical="center"/>
      <protection hidden="1"/>
    </xf>
    <xf numFmtId="0" fontId="34" fillId="8" borderId="0" xfId="0" applyFont="1" applyFill="1" applyAlignment="1">
      <alignment vertical="center"/>
    </xf>
    <xf numFmtId="0" fontId="36" fillId="8" borderId="0" xfId="0" applyFont="1" applyFill="1" applyAlignment="1">
      <alignment horizontal="center" vertical="center"/>
    </xf>
    <xf numFmtId="0" fontId="43" fillId="9" borderId="0" xfId="0" applyFont="1" applyFill="1" applyAlignment="1" applyProtection="1">
      <alignment horizontal="left" vertical="center"/>
      <protection hidden="1"/>
    </xf>
    <xf numFmtId="2" fontId="26" fillId="13" borderId="24" xfId="1" applyNumberFormat="1" applyFont="1" applyFill="1" applyBorder="1" applyAlignment="1" applyProtection="1">
      <alignment horizontal="center" vertical="center"/>
      <protection hidden="1"/>
    </xf>
    <xf numFmtId="164" fontId="26" fillId="13" borderId="24" xfId="1" applyNumberFormat="1" applyFont="1" applyFill="1" applyBorder="1" applyAlignment="1" applyProtection="1">
      <alignment vertical="center"/>
      <protection hidden="1"/>
    </xf>
    <xf numFmtId="0" fontId="12" fillId="7" borderId="26" xfId="0" applyFont="1" applyFill="1" applyBorder="1" applyAlignment="1" applyProtection="1">
      <alignment horizontal="left"/>
      <protection hidden="1"/>
    </xf>
    <xf numFmtId="0" fontId="6" fillId="7" borderId="23" xfId="0" applyFont="1" applyFill="1" applyBorder="1"/>
    <xf numFmtId="0" fontId="12" fillId="7" borderId="23" xfId="0" applyFont="1" applyFill="1" applyBorder="1" applyAlignment="1" applyProtection="1">
      <alignment horizontal="left"/>
      <protection hidden="1"/>
    </xf>
    <xf numFmtId="17" fontId="13" fillId="7" borderId="23" xfId="0" applyNumberFormat="1" applyFont="1" applyFill="1" applyBorder="1" applyAlignment="1" applyProtection="1">
      <alignment horizontal="left"/>
      <protection hidden="1"/>
    </xf>
    <xf numFmtId="0" fontId="15" fillId="7" borderId="25" xfId="0" applyFont="1" applyFill="1" applyBorder="1" applyAlignment="1">
      <alignment vertical="center"/>
    </xf>
    <xf numFmtId="0" fontId="50" fillId="6" borderId="0" xfId="0" applyFont="1" applyFill="1" applyAlignment="1" applyProtection="1">
      <alignment horizontal="left" vertical="center"/>
      <protection hidden="1"/>
    </xf>
    <xf numFmtId="0" fontId="26" fillId="0" borderId="0" xfId="6" applyFont="1" applyAlignment="1" applyProtection="1">
      <alignment vertical="center"/>
      <protection hidden="1"/>
    </xf>
    <xf numFmtId="0" fontId="51" fillId="0" borderId="0" xfId="12" applyFont="1"/>
    <xf numFmtId="0" fontId="42" fillId="0" borderId="0" xfId="12" applyFont="1"/>
    <xf numFmtId="0" fontId="52" fillId="0" borderId="0" xfId="12" applyFont="1"/>
    <xf numFmtId="0" fontId="52" fillId="0" borderId="0" xfId="7" applyFont="1"/>
    <xf numFmtId="0" fontId="51" fillId="0" borderId="11" xfId="12" applyFont="1" applyBorder="1"/>
    <xf numFmtId="0" fontId="53" fillId="0" borderId="11" xfId="7" applyFont="1" applyBorder="1"/>
    <xf numFmtId="0" fontId="52" fillId="0" borderId="11" xfId="7" applyFont="1" applyBorder="1"/>
    <xf numFmtId="0" fontId="42" fillId="0" borderId="11" xfId="12" applyFont="1" applyBorder="1"/>
    <xf numFmtId="0" fontId="26" fillId="13" borderId="7" xfId="0" applyFont="1" applyFill="1" applyBorder="1" applyAlignment="1" applyProtection="1">
      <alignment vertical="center"/>
      <protection hidden="1"/>
    </xf>
    <xf numFmtId="0" fontId="23" fillId="6" borderId="0" xfId="0" applyFont="1" applyFill="1" applyProtection="1">
      <protection hidden="1"/>
    </xf>
    <xf numFmtId="0" fontId="40" fillId="6" borderId="0" xfId="0" applyFont="1" applyFill="1" applyProtection="1">
      <protection hidden="1"/>
    </xf>
    <xf numFmtId="0" fontId="5" fillId="2" borderId="0" xfId="2" applyAlignment="1" applyProtection="1">
      <protection hidden="1"/>
    </xf>
    <xf numFmtId="0" fontId="5" fillId="4" borderId="0" xfId="4" applyBorder="1" applyAlignment="1">
      <alignment horizontal="left" vertical="center" wrapText="1"/>
    </xf>
    <xf numFmtId="0" fontId="53" fillId="0" borderId="11" xfId="13" applyFont="1" applyBorder="1" applyAlignment="1">
      <alignment vertical="center"/>
    </xf>
    <xf numFmtId="0" fontId="52" fillId="0" borderId="11" xfId="13" applyFont="1" applyBorder="1" applyAlignment="1">
      <alignment vertical="center"/>
    </xf>
    <xf numFmtId="0" fontId="52" fillId="0" borderId="0" xfId="0" applyFont="1" applyAlignment="1">
      <alignment vertical="center"/>
    </xf>
    <xf numFmtId="0" fontId="54" fillId="13" borderId="0" xfId="0" applyFont="1" applyFill="1" applyProtection="1">
      <protection hidden="1"/>
    </xf>
    <xf numFmtId="2" fontId="37" fillId="6" borderId="0" xfId="0" applyNumberFormat="1" applyFont="1" applyFill="1" applyAlignment="1" applyProtection="1">
      <alignment horizontal="right"/>
      <protection hidden="1"/>
    </xf>
    <xf numFmtId="0" fontId="55" fillId="6" borderId="0" xfId="0" applyFont="1" applyFill="1" applyAlignment="1" applyProtection="1">
      <alignment vertical="center"/>
      <protection hidden="1"/>
    </xf>
    <xf numFmtId="43" fontId="55" fillId="6" borderId="0" xfId="0" applyNumberFormat="1" applyFont="1" applyFill="1" applyAlignment="1" applyProtection="1">
      <alignment vertical="center"/>
      <protection hidden="1"/>
    </xf>
    <xf numFmtId="0" fontId="6" fillId="6" borderId="0" xfId="14" applyFont="1" applyFill="1"/>
    <xf numFmtId="0" fontId="6" fillId="6" borderId="0" xfId="14" applyFont="1" applyFill="1" applyProtection="1">
      <protection hidden="1"/>
    </xf>
    <xf numFmtId="0" fontId="8" fillId="7" borderId="0" xfId="14" applyFont="1" applyFill="1" applyProtection="1">
      <protection hidden="1"/>
    </xf>
    <xf numFmtId="0" fontId="6" fillId="7" borderId="0" xfId="14" applyFont="1" applyFill="1" applyProtection="1">
      <protection hidden="1"/>
    </xf>
    <xf numFmtId="0" fontId="9" fillId="7" borderId="0" xfId="14" applyFont="1" applyFill="1" applyAlignment="1" applyProtection="1">
      <alignment vertical="top" wrapText="1"/>
      <protection hidden="1"/>
    </xf>
    <xf numFmtId="0" fontId="10" fillId="7" borderId="0" xfId="14" applyFont="1" applyFill="1" applyAlignment="1" applyProtection="1">
      <alignment vertical="top" wrapText="1"/>
      <protection hidden="1"/>
    </xf>
    <xf numFmtId="0" fontId="11" fillId="6" borderId="0" xfId="14" applyFont="1" applyFill="1" applyProtection="1">
      <protection hidden="1"/>
    </xf>
    <xf numFmtId="0" fontId="12" fillId="6" borderId="0" xfId="14" applyFont="1" applyFill="1" applyAlignment="1" applyProtection="1">
      <alignment horizontal="left"/>
      <protection hidden="1"/>
    </xf>
    <xf numFmtId="166" fontId="13" fillId="6" borderId="0" xfId="14" applyNumberFormat="1" applyFont="1" applyFill="1" applyAlignment="1" applyProtection="1">
      <alignment horizontal="left"/>
      <protection hidden="1"/>
    </xf>
    <xf numFmtId="17" fontId="13" fillId="6" borderId="0" xfId="14" applyNumberFormat="1" applyFont="1" applyFill="1" applyAlignment="1" applyProtection="1">
      <alignment horizontal="left"/>
      <protection hidden="1"/>
    </xf>
    <xf numFmtId="0" fontId="14" fillId="6" borderId="0" xfId="14" applyFont="1" applyFill="1" applyProtection="1">
      <protection hidden="1"/>
    </xf>
    <xf numFmtId="0" fontId="15" fillId="6" borderId="0" xfId="14" applyFont="1" applyFill="1" applyAlignment="1">
      <alignment vertical="center"/>
    </xf>
    <xf numFmtId="0" fontId="16" fillId="6" borderId="0" xfId="14" applyFont="1" applyFill="1"/>
    <xf numFmtId="0" fontId="24" fillId="6" borderId="0" xfId="14" applyFont="1" applyFill="1" applyProtection="1">
      <protection hidden="1"/>
    </xf>
    <xf numFmtId="0" fontId="59" fillId="8" borderId="0" xfId="14" applyFont="1" applyFill="1" applyAlignment="1" applyProtection="1">
      <alignment horizontal="left" vertical="top" wrapText="1"/>
      <protection hidden="1"/>
    </xf>
    <xf numFmtId="0" fontId="23" fillId="8" borderId="0" xfId="14" applyFont="1" applyFill="1" applyProtection="1">
      <protection hidden="1"/>
    </xf>
    <xf numFmtId="0" fontId="14" fillId="8" borderId="0" xfId="14" applyFont="1" applyFill="1" applyAlignment="1" applyProtection="1">
      <alignment vertical="center"/>
      <protection hidden="1"/>
    </xf>
    <xf numFmtId="9" fontId="29" fillId="8" borderId="0" xfId="14" applyNumberFormat="1" applyFont="1" applyFill="1" applyAlignment="1" applyProtection="1">
      <alignment horizontal="left" vertical="top"/>
      <protection hidden="1"/>
    </xf>
    <xf numFmtId="0" fontId="23" fillId="8" borderId="0" xfId="14" applyFont="1" applyFill="1" applyAlignment="1" applyProtection="1">
      <alignment horizontal="left" vertical="center"/>
      <protection hidden="1"/>
    </xf>
    <xf numFmtId="0" fontId="14" fillId="8" borderId="0" xfId="14" applyFont="1" applyFill="1" applyAlignment="1" applyProtection="1">
      <alignment vertical="top" wrapText="1"/>
      <protection hidden="1"/>
    </xf>
    <xf numFmtId="0" fontId="14" fillId="8" borderId="0" xfId="14" applyFont="1" applyFill="1" applyAlignment="1" applyProtection="1">
      <alignment horizontal="center" vertical="center"/>
      <protection hidden="1"/>
    </xf>
    <xf numFmtId="0" fontId="14" fillId="6" borderId="0" xfId="14" applyFont="1" applyFill="1" applyAlignment="1" applyProtection="1">
      <alignment vertical="center"/>
      <protection hidden="1"/>
    </xf>
    <xf numFmtId="0" fontId="6" fillId="8" borderId="0" xfId="14" applyFont="1" applyFill="1" applyAlignment="1" applyProtection="1">
      <alignment horizontal="center"/>
      <protection locked="0"/>
    </xf>
    <xf numFmtId="9" fontId="29" fillId="8" borderId="0" xfId="14" applyNumberFormat="1" applyFont="1" applyFill="1" applyAlignment="1" applyProtection="1">
      <alignment horizontal="left"/>
      <protection hidden="1"/>
    </xf>
    <xf numFmtId="0" fontId="17" fillId="8" borderId="0" xfId="14" applyFont="1" applyFill="1" applyProtection="1">
      <protection hidden="1"/>
    </xf>
    <xf numFmtId="0" fontId="6" fillId="8" borderId="0" xfId="14" applyFont="1" applyFill="1" applyAlignment="1" applyProtection="1">
      <alignment vertical="center"/>
      <protection hidden="1"/>
    </xf>
    <xf numFmtId="0" fontId="26" fillId="6" borderId="1" xfId="14" applyFont="1" applyFill="1" applyBorder="1" applyAlignment="1" applyProtection="1">
      <alignment vertical="center"/>
      <protection hidden="1"/>
    </xf>
    <xf numFmtId="0" fontId="26" fillId="6" borderId="2" xfId="14" applyFont="1" applyFill="1" applyBorder="1" applyAlignment="1" applyProtection="1">
      <alignment vertical="center"/>
      <protection hidden="1"/>
    </xf>
    <xf numFmtId="0" fontId="26" fillId="6" borderId="3" xfId="14" applyFont="1" applyFill="1" applyBorder="1" applyAlignment="1" applyProtection="1">
      <alignment vertical="center"/>
      <protection hidden="1"/>
    </xf>
    <xf numFmtId="0" fontId="6" fillId="6" borderId="0" xfId="14" applyFont="1" applyFill="1" applyAlignment="1" applyProtection="1">
      <alignment vertical="center"/>
      <protection hidden="1"/>
    </xf>
    <xf numFmtId="0" fontId="26" fillId="6" borderId="6" xfId="14" applyFont="1" applyFill="1" applyBorder="1" applyAlignment="1">
      <alignment vertical="center"/>
    </xf>
    <xf numFmtId="0" fontId="26" fillId="6" borderId="0" xfId="14" applyFont="1" applyFill="1" applyAlignment="1">
      <alignment vertical="center" wrapText="1"/>
    </xf>
    <xf numFmtId="0" fontId="26" fillId="6" borderId="7" xfId="14" applyFont="1" applyFill="1" applyBorder="1" applyAlignment="1">
      <alignment vertical="center" wrapText="1"/>
    </xf>
    <xf numFmtId="0" fontId="6" fillId="6" borderId="0" xfId="14" applyFont="1" applyFill="1" applyAlignment="1">
      <alignment vertical="center" wrapText="1"/>
    </xf>
    <xf numFmtId="0" fontId="26" fillId="6" borderId="0" xfId="14" applyFont="1" applyFill="1" applyAlignment="1">
      <alignment vertical="center"/>
    </xf>
    <xf numFmtId="0" fontId="26" fillId="6" borderId="7" xfId="14" applyFont="1" applyFill="1" applyBorder="1" applyAlignment="1">
      <alignment vertical="center"/>
    </xf>
    <xf numFmtId="0" fontId="6" fillId="6" borderId="0" xfId="14" applyFont="1" applyFill="1" applyAlignment="1">
      <alignment vertical="center"/>
    </xf>
    <xf numFmtId="0" fontId="26" fillId="6" borderId="6" xfId="14" applyFont="1" applyFill="1" applyBorder="1" applyAlignment="1">
      <alignment horizontal="left" vertical="center"/>
    </xf>
    <xf numFmtId="0" fontId="6" fillId="8" borderId="31" xfId="14" applyFont="1" applyFill="1" applyBorder="1" applyAlignment="1" applyProtection="1">
      <alignment vertical="center"/>
      <protection hidden="1"/>
    </xf>
    <xf numFmtId="0" fontId="26" fillId="6" borderId="0" xfId="14" applyFont="1" applyFill="1" applyAlignment="1">
      <alignment horizontal="left" vertical="center"/>
    </xf>
    <xf numFmtId="0" fontId="26" fillId="6" borderId="31" xfId="14" applyFont="1" applyFill="1" applyBorder="1" applyAlignment="1">
      <alignment vertical="center" wrapText="1"/>
    </xf>
    <xf numFmtId="0" fontId="6" fillId="6" borderId="31" xfId="14" applyFont="1" applyFill="1" applyBorder="1" applyAlignment="1">
      <alignment vertical="center" wrapText="1"/>
    </xf>
    <xf numFmtId="0" fontId="62" fillId="8" borderId="31" xfId="14" applyFont="1" applyFill="1" applyBorder="1" applyAlignment="1" applyProtection="1">
      <alignment vertical="center"/>
      <protection hidden="1"/>
    </xf>
    <xf numFmtId="0" fontId="26" fillId="6" borderId="33" xfId="14" applyFont="1" applyFill="1" applyBorder="1" applyAlignment="1">
      <alignment horizontal="left" vertical="center"/>
    </xf>
    <xf numFmtId="0" fontId="26" fillId="6" borderId="33" xfId="14" applyFont="1" applyFill="1" applyBorder="1" applyAlignment="1">
      <alignment vertical="center" wrapText="1"/>
    </xf>
    <xf numFmtId="0" fontId="26" fillId="6" borderId="34" xfId="14" applyFont="1" applyFill="1" applyBorder="1" applyAlignment="1">
      <alignment vertical="center" wrapText="1"/>
    </xf>
    <xf numFmtId="0" fontId="26" fillId="6" borderId="0" xfId="14" applyFont="1" applyFill="1" applyAlignment="1" applyProtection="1">
      <alignment horizontal="center" vertical="center"/>
      <protection locked="0"/>
    </xf>
    <xf numFmtId="0" fontId="26" fillId="6" borderId="2" xfId="14" applyFont="1" applyFill="1" applyBorder="1" applyAlignment="1" applyProtection="1">
      <alignment vertical="center" wrapText="1"/>
      <protection hidden="1"/>
    </xf>
    <xf numFmtId="0" fontId="26" fillId="6" borderId="3" xfId="14" applyFont="1" applyFill="1" applyBorder="1" applyAlignment="1" applyProtection="1">
      <alignment horizontal="right" vertical="center" wrapText="1"/>
      <protection hidden="1"/>
    </xf>
    <xf numFmtId="0" fontId="6" fillId="6" borderId="0" xfId="14" applyFont="1" applyFill="1" applyAlignment="1" applyProtection="1">
      <alignment horizontal="right" vertical="center" wrapText="1"/>
      <protection hidden="1"/>
    </xf>
    <xf numFmtId="9" fontId="29" fillId="6" borderId="6" xfId="14" applyNumberFormat="1" applyFont="1" applyFill="1" applyBorder="1" applyAlignment="1" applyProtection="1">
      <alignment horizontal="left" vertical="center"/>
      <protection hidden="1"/>
    </xf>
    <xf numFmtId="0" fontId="26" fillId="6" borderId="0" xfId="14" applyFont="1" applyFill="1" applyAlignment="1" applyProtection="1">
      <alignment horizontal="right" vertical="center"/>
      <protection hidden="1"/>
    </xf>
    <xf numFmtId="0" fontId="26" fillId="6" borderId="7" xfId="14" applyFont="1" applyFill="1" applyBorder="1" applyAlignment="1" applyProtection="1">
      <alignment horizontal="right" vertical="center"/>
      <protection hidden="1"/>
    </xf>
    <xf numFmtId="0" fontId="6" fillId="6" borderId="0" xfId="14" applyFont="1" applyFill="1" applyAlignment="1" applyProtection="1">
      <alignment horizontal="right" vertical="center"/>
      <protection hidden="1"/>
    </xf>
    <xf numFmtId="0" fontId="26" fillId="6" borderId="6" xfId="14" applyFont="1" applyFill="1" applyBorder="1" applyAlignment="1" applyProtection="1">
      <alignment vertical="center"/>
      <protection hidden="1"/>
    </xf>
    <xf numFmtId="0" fontId="26" fillId="6" borderId="8" xfId="14" applyFont="1" applyFill="1" applyBorder="1" applyAlignment="1" applyProtection="1">
      <alignment horizontal="right" vertical="center"/>
      <protection hidden="1"/>
    </xf>
    <xf numFmtId="0" fontId="26" fillId="6" borderId="9" xfId="14" applyFont="1" applyFill="1" applyBorder="1" applyAlignment="1" applyProtection="1">
      <alignment horizontal="right" vertical="center"/>
      <protection hidden="1"/>
    </xf>
    <xf numFmtId="0" fontId="26" fillId="6" borderId="10" xfId="14" applyFont="1" applyFill="1" applyBorder="1" applyAlignment="1" applyProtection="1">
      <alignment horizontal="right" vertical="center"/>
      <protection hidden="1"/>
    </xf>
    <xf numFmtId="0" fontId="6" fillId="8" borderId="0" xfId="14" applyFont="1" applyFill="1" applyAlignment="1">
      <alignment horizontal="left"/>
    </xf>
    <xf numFmtId="0" fontId="6" fillId="8" borderId="0" xfId="14" applyFont="1" applyFill="1" applyAlignment="1">
      <alignment wrapText="1"/>
    </xf>
    <xf numFmtId="0" fontId="6" fillId="10" borderId="0" xfId="14" applyFont="1" applyFill="1" applyAlignment="1">
      <alignment horizontal="left"/>
    </xf>
    <xf numFmtId="0" fontId="6" fillId="10" borderId="0" xfId="14" applyFont="1" applyFill="1" applyAlignment="1">
      <alignment wrapText="1"/>
    </xf>
    <xf numFmtId="0" fontId="6" fillId="10" borderId="0" xfId="14" applyFont="1" applyFill="1" applyAlignment="1" applyProtection="1">
      <alignment horizontal="center"/>
      <protection locked="0"/>
    </xf>
    <xf numFmtId="0" fontId="6" fillId="10" borderId="0" xfId="14" applyFont="1" applyFill="1" applyProtection="1">
      <protection hidden="1"/>
    </xf>
    <xf numFmtId="0" fontId="17" fillId="10" borderId="0" xfId="14" applyFont="1" applyFill="1" applyProtection="1">
      <protection hidden="1"/>
    </xf>
    <xf numFmtId="0" fontId="24" fillId="10" borderId="0" xfId="14" applyFont="1" applyFill="1" applyProtection="1">
      <protection hidden="1"/>
    </xf>
    <xf numFmtId="0" fontId="26" fillId="8" borderId="0" xfId="14" applyFont="1" applyFill="1" applyAlignment="1" applyProtection="1">
      <alignment horizontal="left"/>
      <protection hidden="1"/>
    </xf>
    <xf numFmtId="0" fontId="26" fillId="8" borderId="0" xfId="14" applyFont="1" applyFill="1" applyProtection="1">
      <protection hidden="1"/>
    </xf>
    <xf numFmtId="0" fontId="6" fillId="8" borderId="0" xfId="14" applyFont="1" applyFill="1" applyAlignment="1" applyProtection="1">
      <alignment horizontal="left"/>
      <protection hidden="1"/>
    </xf>
    <xf numFmtId="0" fontId="14" fillId="8" borderId="0" xfId="14" applyFont="1" applyFill="1" applyAlignment="1" applyProtection="1">
      <alignment horizontal="left"/>
      <protection hidden="1"/>
    </xf>
    <xf numFmtId="167" fontId="6" fillId="8" borderId="0" xfId="14" applyNumberFormat="1" applyFont="1" applyFill="1" applyAlignment="1" applyProtection="1">
      <alignment horizontal="right"/>
      <protection hidden="1"/>
    </xf>
    <xf numFmtId="0" fontId="34" fillId="8" borderId="0" xfId="14" applyFont="1" applyFill="1" applyAlignment="1" applyProtection="1">
      <alignment vertical="top"/>
      <protection hidden="1"/>
    </xf>
    <xf numFmtId="0" fontId="34" fillId="8" borderId="0" xfId="14" applyFont="1" applyFill="1" applyAlignment="1">
      <alignment vertical="top"/>
    </xf>
    <xf numFmtId="0" fontId="34" fillId="8" borderId="0" xfId="14" applyFont="1" applyFill="1" applyProtection="1">
      <protection hidden="1"/>
    </xf>
    <xf numFmtId="0" fontId="14" fillId="8" borderId="0" xfId="14" applyFont="1" applyFill="1" applyProtection="1">
      <protection hidden="1"/>
    </xf>
    <xf numFmtId="1" fontId="26" fillId="8" borderId="0" xfId="14" applyNumberFormat="1" applyFont="1" applyFill="1" applyProtection="1">
      <protection hidden="1"/>
    </xf>
    <xf numFmtId="3" fontId="63" fillId="8" borderId="0" xfId="14" applyNumberFormat="1" applyFont="1" applyFill="1" applyAlignment="1" applyProtection="1">
      <alignment horizontal="right" vertical="top"/>
      <protection hidden="1"/>
    </xf>
    <xf numFmtId="0" fontId="65" fillId="8" borderId="0" xfId="14" applyFont="1" applyFill="1" applyProtection="1">
      <protection hidden="1"/>
    </xf>
    <xf numFmtId="0" fontId="65" fillId="8" borderId="0" xfId="14" applyFont="1" applyFill="1" applyAlignment="1" applyProtection="1">
      <alignment horizontal="left"/>
      <protection hidden="1"/>
    </xf>
    <xf numFmtId="1" fontId="65" fillId="8" borderId="0" xfId="14" applyNumberFormat="1" applyFont="1" applyFill="1" applyAlignment="1" applyProtection="1">
      <alignment horizontal="right"/>
      <protection hidden="1"/>
    </xf>
    <xf numFmtId="1" fontId="66" fillId="8" borderId="0" xfId="14" applyNumberFormat="1" applyFont="1" applyFill="1" applyProtection="1">
      <protection hidden="1"/>
    </xf>
    <xf numFmtId="0" fontId="67" fillId="8" borderId="0" xfId="14" applyFont="1" applyFill="1" applyAlignment="1" applyProtection="1">
      <alignment horizontal="left"/>
      <protection hidden="1"/>
    </xf>
    <xf numFmtId="3" fontId="68" fillId="8" borderId="0" xfId="14" applyNumberFormat="1" applyFont="1" applyFill="1" applyAlignment="1" applyProtection="1">
      <alignment horizontal="right" vertical="top"/>
      <protection hidden="1"/>
    </xf>
    <xf numFmtId="0" fontId="69" fillId="8" borderId="0" xfId="14" applyFont="1" applyFill="1" applyProtection="1">
      <protection hidden="1"/>
    </xf>
    <xf numFmtId="0" fontId="34" fillId="8" borderId="0" xfId="14" applyFont="1" applyFill="1" applyAlignment="1" applyProtection="1">
      <alignment horizontal="left"/>
      <protection hidden="1"/>
    </xf>
    <xf numFmtId="0" fontId="32" fillId="8" borderId="0" xfId="14" applyFont="1" applyFill="1" applyAlignment="1" applyProtection="1">
      <alignment horizontal="left"/>
      <protection hidden="1"/>
    </xf>
    <xf numFmtId="3" fontId="68" fillId="8" borderId="0" xfId="14" applyNumberFormat="1" applyFont="1" applyFill="1" applyAlignment="1" applyProtection="1">
      <alignment horizontal="right"/>
      <protection hidden="1"/>
    </xf>
    <xf numFmtId="0" fontId="6" fillId="10" borderId="0" xfId="14" applyFont="1" applyFill="1" applyAlignment="1" applyProtection="1">
      <alignment horizontal="left"/>
      <protection hidden="1"/>
    </xf>
    <xf numFmtId="0" fontId="26" fillId="10" borderId="0" xfId="14" applyFont="1" applyFill="1" applyAlignment="1" applyProtection="1">
      <alignment horizontal="left"/>
      <protection hidden="1"/>
    </xf>
    <xf numFmtId="0" fontId="65" fillId="10" borderId="0" xfId="14" applyFont="1" applyFill="1" applyProtection="1">
      <protection hidden="1"/>
    </xf>
    <xf numFmtId="0" fontId="71" fillId="8" borderId="0" xfId="14" applyFont="1" applyFill="1" applyAlignment="1" applyProtection="1">
      <alignment vertical="top"/>
      <protection hidden="1"/>
    </xf>
    <xf numFmtId="0" fontId="71" fillId="8" borderId="0" xfId="14" applyFont="1" applyFill="1" applyAlignment="1">
      <alignment vertical="center"/>
    </xf>
    <xf numFmtId="0" fontId="72" fillId="8" borderId="0" xfId="14" applyFont="1" applyFill="1" applyProtection="1">
      <protection hidden="1"/>
    </xf>
    <xf numFmtId="1" fontId="6" fillId="8" borderId="0" xfId="14" applyNumberFormat="1" applyFont="1" applyFill="1" applyAlignment="1" applyProtection="1">
      <alignment horizontal="right"/>
      <protection hidden="1"/>
    </xf>
    <xf numFmtId="1" fontId="6" fillId="8" borderId="0" xfId="14" applyNumberFormat="1" applyFont="1" applyFill="1" applyProtection="1">
      <protection hidden="1"/>
    </xf>
    <xf numFmtId="1" fontId="6" fillId="10" borderId="0" xfId="14" applyNumberFormat="1" applyFont="1" applyFill="1" applyAlignment="1" applyProtection="1">
      <alignment horizontal="right"/>
      <protection hidden="1"/>
    </xf>
    <xf numFmtId="0" fontId="73" fillId="8" borderId="0" xfId="14" applyFont="1" applyFill="1" applyAlignment="1" applyProtection="1">
      <alignment horizontal="right"/>
      <protection hidden="1"/>
    </xf>
    <xf numFmtId="0" fontId="6" fillId="6" borderId="0" xfId="14" applyFont="1" applyFill="1" applyAlignment="1" applyProtection="1">
      <alignment horizontal="right"/>
      <protection hidden="1"/>
    </xf>
    <xf numFmtId="3" fontId="26" fillId="8" borderId="0" xfId="14" applyNumberFormat="1" applyFont="1" applyFill="1" applyAlignment="1">
      <alignment horizontal="right"/>
    </xf>
    <xf numFmtId="0" fontId="26" fillId="6" borderId="0" xfId="14" applyFont="1" applyFill="1" applyAlignment="1" applyProtection="1">
      <alignment horizontal="right"/>
      <protection hidden="1"/>
    </xf>
    <xf numFmtId="0" fontId="6" fillId="16" borderId="0" xfId="14" applyFont="1" applyFill="1" applyProtection="1">
      <protection hidden="1"/>
    </xf>
    <xf numFmtId="3" fontId="6" fillId="16" borderId="0" xfId="14" applyNumberFormat="1" applyFont="1" applyFill="1" applyAlignment="1">
      <alignment horizontal="right"/>
    </xf>
    <xf numFmtId="0" fontId="6" fillId="15" borderId="0" xfId="14" applyFont="1" applyFill="1" applyProtection="1">
      <protection hidden="1"/>
    </xf>
    <xf numFmtId="165" fontId="6" fillId="15" borderId="0" xfId="14" applyNumberFormat="1" applyFont="1" applyFill="1" applyProtection="1">
      <protection hidden="1"/>
    </xf>
    <xf numFmtId="168" fontId="6" fillId="16" borderId="0" xfId="14" applyNumberFormat="1" applyFont="1" applyFill="1" applyAlignment="1">
      <alignment horizontal="right"/>
    </xf>
    <xf numFmtId="3" fontId="6" fillId="16" borderId="0" xfId="14" applyNumberFormat="1" applyFont="1" applyFill="1" applyProtection="1">
      <protection hidden="1"/>
    </xf>
    <xf numFmtId="169" fontId="6" fillId="15" borderId="0" xfId="14" applyNumberFormat="1" applyFont="1" applyFill="1" applyProtection="1">
      <protection hidden="1"/>
    </xf>
    <xf numFmtId="1" fontId="6" fillId="15" borderId="0" xfId="14" applyNumberFormat="1" applyFont="1" applyFill="1" applyProtection="1">
      <protection hidden="1"/>
    </xf>
    <xf numFmtId="0" fontId="26" fillId="8" borderId="0" xfId="14" applyFont="1" applyFill="1"/>
    <xf numFmtId="0" fontId="6" fillId="8" borderId="0" xfId="14" applyFont="1" applyFill="1"/>
    <xf numFmtId="1" fontId="6" fillId="8" borderId="0" xfId="14" applyNumberFormat="1" applyFont="1" applyFill="1"/>
    <xf numFmtId="1" fontId="6" fillId="6" borderId="0" xfId="14" applyNumberFormat="1" applyFont="1" applyFill="1" applyProtection="1">
      <protection hidden="1"/>
    </xf>
    <xf numFmtId="166" fontId="6" fillId="8" borderId="0" xfId="14" applyNumberFormat="1" applyFont="1" applyFill="1"/>
    <xf numFmtId="166" fontId="6" fillId="6" borderId="0" xfId="14" applyNumberFormat="1" applyFont="1" applyFill="1" applyProtection="1">
      <protection hidden="1"/>
    </xf>
    <xf numFmtId="0" fontId="6" fillId="16" borderId="0" xfId="14" applyFont="1" applyFill="1"/>
    <xf numFmtId="2" fontId="6" fillId="16" borderId="0" xfId="14" applyNumberFormat="1" applyFont="1" applyFill="1"/>
    <xf numFmtId="0" fontId="62" fillId="15" borderId="0" xfId="14" applyFont="1" applyFill="1" applyProtection="1">
      <protection hidden="1"/>
    </xf>
    <xf numFmtId="2" fontId="6" fillId="6" borderId="0" xfId="14" applyNumberFormat="1" applyFont="1" applyFill="1" applyProtection="1">
      <protection hidden="1"/>
    </xf>
    <xf numFmtId="0" fontId="6" fillId="8" borderId="0" xfId="14" applyFont="1" applyFill="1" applyAlignment="1" applyProtection="1">
      <alignment horizontal="right"/>
      <protection hidden="1"/>
    </xf>
    <xf numFmtId="0" fontId="6" fillId="8" borderId="0" xfId="14" applyFont="1" applyFill="1" applyProtection="1">
      <protection hidden="1"/>
    </xf>
    <xf numFmtId="170" fontId="6" fillId="6" borderId="0" xfId="14" applyNumberFormat="1" applyFont="1" applyFill="1" applyProtection="1">
      <protection hidden="1"/>
    </xf>
    <xf numFmtId="0" fontId="74" fillId="8" borderId="0" xfId="14" applyFont="1" applyFill="1" applyProtection="1">
      <protection hidden="1"/>
    </xf>
    <xf numFmtId="0" fontId="53" fillId="17" borderId="11" xfId="14" applyFont="1" applyFill="1" applyBorder="1" applyAlignment="1">
      <alignment horizontal="center" vertical="center" wrapText="1"/>
    </xf>
    <xf numFmtId="0" fontId="28" fillId="0" borderId="0" xfId="14"/>
    <xf numFmtId="0" fontId="28" fillId="0" borderId="11" xfId="14" applyBorder="1" applyAlignment="1">
      <alignment horizontal="center"/>
    </xf>
    <xf numFmtId="2" fontId="78" fillId="0" borderId="11" xfId="14" applyNumberFormat="1" applyFont="1" applyBorder="1" applyAlignment="1">
      <alignment horizontal="center"/>
    </xf>
    <xf numFmtId="165" fontId="28" fillId="17" borderId="11" xfId="14" applyNumberFormat="1" applyFill="1" applyBorder="1"/>
    <xf numFmtId="0" fontId="28" fillId="17" borderId="11" xfId="14" applyFill="1" applyBorder="1" applyAlignment="1">
      <alignment horizontal="center"/>
    </xf>
    <xf numFmtId="0" fontId="18" fillId="18" borderId="14" xfId="0" applyFont="1" applyFill="1" applyBorder="1" applyProtection="1">
      <protection hidden="1"/>
    </xf>
    <xf numFmtId="0" fontId="6" fillId="18" borderId="14" xfId="0" applyFont="1" applyFill="1" applyBorder="1" applyProtection="1">
      <protection hidden="1"/>
    </xf>
    <xf numFmtId="0" fontId="6" fillId="18" borderId="15" xfId="0" applyFont="1" applyFill="1" applyBorder="1" applyAlignment="1" applyProtection="1">
      <alignment vertical="center"/>
      <protection hidden="1"/>
    </xf>
    <xf numFmtId="0" fontId="18" fillId="18" borderId="0" xfId="0" applyFont="1" applyFill="1" applyProtection="1">
      <protection hidden="1"/>
    </xf>
    <xf numFmtId="0" fontId="34" fillId="18" borderId="0" xfId="0" applyFont="1" applyFill="1" applyAlignment="1">
      <alignment vertical="center"/>
    </xf>
    <xf numFmtId="0" fontId="6" fillId="18" borderId="0" xfId="0" applyFont="1" applyFill="1" applyAlignment="1" applyProtection="1">
      <alignment vertical="center"/>
      <protection hidden="1"/>
    </xf>
    <xf numFmtId="0" fontId="35" fillId="18" borderId="17" xfId="0" applyFont="1" applyFill="1" applyBorder="1" applyAlignment="1" applyProtection="1">
      <alignment vertical="center"/>
      <protection hidden="1"/>
    </xf>
    <xf numFmtId="0" fontId="18" fillId="18" borderId="20" xfId="0" applyFont="1" applyFill="1" applyBorder="1" applyProtection="1">
      <protection hidden="1"/>
    </xf>
    <xf numFmtId="0" fontId="48" fillId="18" borderId="20" xfId="0" applyFont="1" applyFill="1" applyBorder="1" applyAlignment="1" applyProtection="1">
      <alignment vertical="center"/>
      <protection hidden="1"/>
    </xf>
    <xf numFmtId="166" fontId="49" fillId="7" borderId="23" xfId="0" applyNumberFormat="1" applyFont="1" applyFill="1" applyBorder="1" applyAlignment="1" applyProtection="1">
      <alignment horizontal="left"/>
      <protection hidden="1"/>
    </xf>
    <xf numFmtId="0" fontId="27" fillId="13" borderId="16" xfId="0" applyFont="1" applyFill="1" applyBorder="1" applyAlignment="1" applyProtection="1">
      <alignment vertical="center"/>
      <protection hidden="1"/>
    </xf>
    <xf numFmtId="0" fontId="80" fillId="0" borderId="11" xfId="12" applyFont="1" applyBorder="1"/>
    <xf numFmtId="166" fontId="81" fillId="13" borderId="21" xfId="0" applyNumberFormat="1" applyFont="1" applyFill="1" applyBorder="1" applyAlignment="1" applyProtection="1">
      <alignment horizontal="center" vertical="center"/>
      <protection hidden="1"/>
    </xf>
    <xf numFmtId="0" fontId="18" fillId="6" borderId="17" xfId="0" applyFont="1" applyFill="1" applyBorder="1" applyProtection="1">
      <protection hidden="1"/>
    </xf>
    <xf numFmtId="0" fontId="18" fillId="13" borderId="27" xfId="0" applyFont="1" applyFill="1" applyBorder="1" applyProtection="1">
      <protection hidden="1"/>
    </xf>
    <xf numFmtId="166" fontId="81" fillId="18" borderId="21" xfId="0" applyNumberFormat="1" applyFont="1" applyFill="1" applyBorder="1" applyAlignment="1" applyProtection="1">
      <alignment horizontal="center" vertical="center"/>
      <protection hidden="1"/>
    </xf>
    <xf numFmtId="0" fontId="39" fillId="0" borderId="0" xfId="6"/>
    <xf numFmtId="0" fontId="52" fillId="0" borderId="36" xfId="13" applyFont="1" applyBorder="1" applyAlignment="1">
      <alignment vertical="center"/>
    </xf>
    <xf numFmtId="0" fontId="53" fillId="0" borderId="37" xfId="13" applyFont="1" applyBorder="1" applyAlignment="1">
      <alignment vertical="center" wrapText="1"/>
    </xf>
    <xf numFmtId="0" fontId="53" fillId="0" borderId="38" xfId="13" applyFont="1" applyBorder="1" applyAlignment="1">
      <alignment vertical="center"/>
    </xf>
    <xf numFmtId="0" fontId="82" fillId="0" borderId="37" xfId="13" applyFont="1" applyBorder="1" applyAlignment="1">
      <alignment vertical="center"/>
    </xf>
    <xf numFmtId="0" fontId="52" fillId="0" borderId="38" xfId="13" applyFont="1" applyBorder="1" applyAlignment="1">
      <alignment vertical="center"/>
    </xf>
    <xf numFmtId="0" fontId="78" fillId="0" borderId="11" xfId="13" applyFont="1" applyBorder="1" applyAlignment="1">
      <alignment vertical="center"/>
    </xf>
    <xf numFmtId="0" fontId="78" fillId="0" borderId="11" xfId="0" applyFont="1" applyBorder="1" applyAlignment="1">
      <alignment vertical="center"/>
    </xf>
    <xf numFmtId="0" fontId="52" fillId="0" borderId="39" xfId="13" applyFont="1" applyBorder="1" applyAlignment="1">
      <alignment vertical="center"/>
    </xf>
    <xf numFmtId="0" fontId="52" fillId="0" borderId="40" xfId="13" applyFont="1" applyBorder="1" applyAlignment="1">
      <alignment vertical="center"/>
    </xf>
    <xf numFmtId="0" fontId="0" fillId="0" borderId="0" xfId="0" applyAlignment="1">
      <alignment horizontal="center"/>
    </xf>
    <xf numFmtId="0" fontId="82" fillId="0" borderId="0" xfId="9" applyFont="1" applyAlignment="1">
      <alignment vertical="center"/>
    </xf>
    <xf numFmtId="0" fontId="3" fillId="0" borderId="0" xfId="9" applyAlignment="1">
      <alignment vertical="center"/>
    </xf>
    <xf numFmtId="0" fontId="3" fillId="0" borderId="38" xfId="9" applyBorder="1" applyAlignment="1">
      <alignment vertical="center"/>
    </xf>
    <xf numFmtId="0" fontId="3" fillId="0" borderId="43" xfId="9" applyBorder="1" applyAlignment="1">
      <alignment vertical="center"/>
    </xf>
    <xf numFmtId="0" fontId="3" fillId="0" borderId="39" xfId="9" applyBorder="1" applyAlignment="1">
      <alignment vertical="center"/>
    </xf>
    <xf numFmtId="0" fontId="3" fillId="0" borderId="41" xfId="9" applyBorder="1" applyAlignment="1">
      <alignment vertical="center"/>
    </xf>
    <xf numFmtId="0" fontId="84" fillId="0" borderId="0" xfId="0" applyFont="1"/>
    <xf numFmtId="0" fontId="85" fillId="0" borderId="0" xfId="0" applyFont="1"/>
    <xf numFmtId="0" fontId="26" fillId="13" borderId="44" xfId="0" applyFont="1" applyFill="1" applyBorder="1" applyAlignment="1" applyProtection="1">
      <alignment vertical="center"/>
      <protection hidden="1"/>
    </xf>
    <xf numFmtId="0" fontId="26" fillId="13" borderId="48" xfId="0" applyFont="1" applyFill="1" applyBorder="1" applyAlignment="1" applyProtection="1">
      <alignment vertical="center"/>
      <protection hidden="1"/>
    </xf>
    <xf numFmtId="0" fontId="26" fillId="13" borderId="45" xfId="0" applyFont="1" applyFill="1" applyBorder="1" applyAlignment="1" applyProtection="1">
      <alignment vertical="center"/>
      <protection hidden="1"/>
    </xf>
    <xf numFmtId="0" fontId="26" fillId="13" borderId="0" xfId="0" applyFont="1" applyFill="1" applyAlignment="1" applyProtection="1">
      <alignment vertical="center"/>
      <protection hidden="1"/>
    </xf>
    <xf numFmtId="0" fontId="26" fillId="13" borderId="49" xfId="0" applyFont="1" applyFill="1" applyBorder="1" applyAlignment="1" applyProtection="1">
      <alignment vertical="center"/>
      <protection hidden="1"/>
    </xf>
    <xf numFmtId="0" fontId="26" fillId="13" borderId="13" xfId="0" applyFont="1" applyFill="1" applyBorder="1" applyAlignment="1" applyProtection="1">
      <alignment vertical="center"/>
      <protection hidden="1"/>
    </xf>
    <xf numFmtId="0" fontId="26" fillId="13" borderId="50" xfId="0" applyFont="1" applyFill="1" applyBorder="1" applyAlignment="1" applyProtection="1">
      <alignment vertical="center"/>
      <protection hidden="1"/>
    </xf>
    <xf numFmtId="166" fontId="37" fillId="6" borderId="0" xfId="0" applyNumberFormat="1" applyFont="1" applyFill="1" applyAlignment="1" applyProtection="1">
      <alignment horizontal="right"/>
      <protection hidden="1"/>
    </xf>
    <xf numFmtId="166" fontId="37" fillId="0" borderId="0" xfId="0" applyNumberFormat="1" applyFont="1" applyAlignment="1" applyProtection="1">
      <alignment horizontal="right"/>
      <protection hidden="1"/>
    </xf>
    <xf numFmtId="171" fontId="37" fillId="6" borderId="0" xfId="0" applyNumberFormat="1" applyFont="1" applyFill="1" applyAlignment="1" applyProtection="1">
      <alignment horizontal="right"/>
      <protection hidden="1"/>
    </xf>
    <xf numFmtId="14" fontId="84" fillId="0" borderId="0" xfId="0" applyNumberFormat="1" applyFont="1"/>
    <xf numFmtId="0" fontId="84" fillId="0" borderId="0" xfId="0" applyFont="1" applyAlignment="1">
      <alignment wrapText="1"/>
    </xf>
    <xf numFmtId="0" fontId="86" fillId="19" borderId="0" xfId="0" applyFont="1" applyFill="1" applyAlignment="1">
      <alignment horizontal="center" vertical="center"/>
    </xf>
    <xf numFmtId="0" fontId="83" fillId="0" borderId="0" xfId="6" applyFont="1"/>
    <xf numFmtId="0" fontId="53" fillId="20" borderId="11" xfId="13" applyFont="1" applyFill="1" applyBorder="1" applyAlignment="1">
      <alignment vertical="center" wrapText="1"/>
    </xf>
    <xf numFmtId="0" fontId="87" fillId="0" borderId="36" xfId="9" applyFont="1" applyBorder="1" applyAlignment="1">
      <alignment vertical="center"/>
    </xf>
    <xf numFmtId="0" fontId="87" fillId="0" borderId="42" xfId="9" applyFont="1" applyBorder="1" applyAlignment="1">
      <alignment vertical="center"/>
    </xf>
    <xf numFmtId="0" fontId="88" fillId="0" borderId="0" xfId="0" applyFont="1"/>
    <xf numFmtId="0" fontId="86" fillId="19" borderId="0" xfId="0" applyFont="1" applyFill="1" applyAlignment="1">
      <alignment horizontal="left" vertical="center"/>
    </xf>
    <xf numFmtId="0" fontId="44" fillId="13" borderId="22" xfId="0" applyFont="1" applyFill="1" applyBorder="1" applyAlignment="1" applyProtection="1">
      <alignment horizontal="center" vertical="center" wrapText="1"/>
      <protection hidden="1"/>
    </xf>
    <xf numFmtId="0" fontId="44" fillId="13" borderId="18" xfId="0" applyFont="1" applyFill="1" applyBorder="1" applyAlignment="1" applyProtection="1">
      <alignment horizontal="center" vertical="center" wrapText="1"/>
      <protection hidden="1"/>
    </xf>
    <xf numFmtId="0" fontId="44" fillId="13" borderId="19" xfId="0" applyFont="1" applyFill="1" applyBorder="1" applyAlignment="1" applyProtection="1">
      <alignment horizontal="center" vertical="center" wrapText="1"/>
      <protection hidden="1"/>
    </xf>
    <xf numFmtId="0" fontId="18" fillId="13" borderId="27" xfId="0" applyFont="1" applyFill="1" applyBorder="1" applyAlignment="1" applyProtection="1">
      <alignment horizontal="center"/>
      <protection hidden="1"/>
    </xf>
    <xf numFmtId="0" fontId="18" fillId="13" borderId="15" xfId="0" applyFont="1" applyFill="1" applyBorder="1" applyAlignment="1" applyProtection="1">
      <alignment horizontal="center"/>
      <protection hidden="1"/>
    </xf>
    <xf numFmtId="0" fontId="33" fillId="13" borderId="16" xfId="0" applyFont="1" applyFill="1" applyBorder="1" applyAlignment="1" applyProtection="1">
      <alignment horizontal="center" vertical="center"/>
      <protection hidden="1"/>
    </xf>
    <xf numFmtId="0" fontId="33" fillId="13" borderId="17" xfId="0" applyFont="1" applyFill="1" applyBorder="1" applyAlignment="1" applyProtection="1">
      <alignment horizontal="center" vertical="center"/>
      <protection hidden="1"/>
    </xf>
    <xf numFmtId="0" fontId="27" fillId="13" borderId="16" xfId="0" applyFont="1" applyFill="1" applyBorder="1" applyAlignment="1" applyProtection="1">
      <alignment vertical="center"/>
      <protection hidden="1"/>
    </xf>
    <xf numFmtId="0" fontId="27" fillId="13" borderId="17" xfId="0" applyFont="1" applyFill="1" applyBorder="1" applyAlignment="1" applyProtection="1">
      <alignment vertical="center"/>
      <protection hidden="1"/>
    </xf>
    <xf numFmtId="0" fontId="23" fillId="13" borderId="12" xfId="0" applyFont="1" applyFill="1" applyBorder="1" applyAlignment="1" applyProtection="1">
      <alignment horizontal="center" vertical="center"/>
      <protection hidden="1"/>
    </xf>
    <xf numFmtId="0" fontId="23" fillId="13" borderId="17" xfId="0" applyFont="1" applyFill="1" applyBorder="1" applyAlignment="1" applyProtection="1">
      <alignment horizontal="center" vertical="center"/>
      <protection hidden="1"/>
    </xf>
    <xf numFmtId="2" fontId="56" fillId="13" borderId="28" xfId="1" applyNumberFormat="1" applyFont="1" applyFill="1" applyBorder="1" applyAlignment="1" applyProtection="1">
      <alignment horizontal="center" vertical="center"/>
      <protection hidden="1"/>
    </xf>
    <xf numFmtId="2" fontId="56" fillId="13" borderId="21" xfId="1" applyNumberFormat="1" applyFont="1" applyFill="1" applyBorder="1" applyAlignment="1" applyProtection="1">
      <alignment horizontal="center" vertical="center"/>
      <protection hidden="1"/>
    </xf>
    <xf numFmtId="0" fontId="18" fillId="13" borderId="14" xfId="0" applyFont="1" applyFill="1" applyBorder="1" applyAlignment="1" applyProtection="1">
      <alignment horizontal="center"/>
      <protection hidden="1"/>
    </xf>
    <xf numFmtId="0" fontId="33" fillId="13" borderId="0" xfId="0" applyFont="1" applyFill="1" applyAlignment="1" applyProtection="1">
      <alignment horizontal="center" vertical="center"/>
      <protection hidden="1"/>
    </xf>
    <xf numFmtId="0" fontId="27" fillId="13" borderId="16" xfId="0" applyFont="1" applyFill="1" applyBorder="1" applyAlignment="1" applyProtection="1">
      <alignment horizontal="left" vertical="center"/>
      <protection hidden="1"/>
    </xf>
    <xf numFmtId="0" fontId="27" fillId="13" borderId="0" xfId="0" applyFont="1" applyFill="1" applyAlignment="1" applyProtection="1">
      <alignment horizontal="left" vertical="center"/>
      <protection hidden="1"/>
    </xf>
    <xf numFmtId="2" fontId="56" fillId="13" borderId="20" xfId="1" applyNumberFormat="1" applyFont="1" applyFill="1" applyBorder="1" applyAlignment="1" applyProtection="1">
      <alignment horizontal="center" vertical="center"/>
      <protection hidden="1"/>
    </xf>
    <xf numFmtId="0" fontId="12" fillId="0" borderId="22" xfId="0" applyFont="1" applyBorder="1" applyAlignment="1" applyProtection="1">
      <alignment horizontal="center" vertical="center" wrapText="1"/>
      <protection hidden="1"/>
    </xf>
    <xf numFmtId="0" fontId="12" fillId="0" borderId="18" xfId="0" applyFont="1" applyBorder="1" applyAlignment="1" applyProtection="1">
      <alignment horizontal="center" vertical="center" wrapText="1"/>
      <protection hidden="1"/>
    </xf>
    <xf numFmtId="0" fontId="12" fillId="0" borderId="19" xfId="0" applyFont="1" applyBorder="1" applyAlignment="1" applyProtection="1">
      <alignment horizontal="center" vertical="center" wrapText="1"/>
      <protection hidden="1"/>
    </xf>
    <xf numFmtId="0" fontId="18" fillId="18" borderId="27" xfId="0" applyFont="1" applyFill="1" applyBorder="1" applyAlignment="1" applyProtection="1">
      <alignment horizontal="center"/>
      <protection hidden="1"/>
    </xf>
    <xf numFmtId="0" fontId="18" fillId="18" borderId="15" xfId="0" applyFont="1" applyFill="1" applyBorder="1" applyAlignment="1" applyProtection="1">
      <alignment horizontal="center"/>
      <protection hidden="1"/>
    </xf>
    <xf numFmtId="0" fontId="33" fillId="18" borderId="16" xfId="0" applyFont="1" applyFill="1" applyBorder="1" applyAlignment="1" applyProtection="1">
      <alignment horizontal="center" vertical="center"/>
      <protection hidden="1"/>
    </xf>
    <xf numFmtId="0" fontId="33" fillId="18" borderId="17" xfId="0" applyFont="1" applyFill="1" applyBorder="1" applyAlignment="1" applyProtection="1">
      <alignment horizontal="center" vertical="center"/>
      <protection hidden="1"/>
    </xf>
    <xf numFmtId="0" fontId="23" fillId="18" borderId="12" xfId="0" applyFont="1" applyFill="1" applyBorder="1" applyAlignment="1" applyProtection="1">
      <alignment horizontal="center" vertical="center"/>
      <protection hidden="1"/>
    </xf>
    <xf numFmtId="0" fontId="23" fillId="18" borderId="17" xfId="0" applyFont="1" applyFill="1" applyBorder="1" applyAlignment="1" applyProtection="1">
      <alignment horizontal="center" vertical="center"/>
      <protection hidden="1"/>
    </xf>
    <xf numFmtId="0" fontId="27" fillId="18" borderId="16" xfId="0" applyFont="1" applyFill="1" applyBorder="1" applyAlignment="1" applyProtection="1">
      <alignment vertical="center"/>
      <protection hidden="1"/>
    </xf>
    <xf numFmtId="0" fontId="27" fillId="18" borderId="17" xfId="0" applyFont="1" applyFill="1" applyBorder="1" applyAlignment="1" applyProtection="1">
      <alignment vertical="center"/>
      <protection hidden="1"/>
    </xf>
    <xf numFmtId="2" fontId="79" fillId="18" borderId="28" xfId="1" applyNumberFormat="1" applyFont="1" applyFill="1" applyBorder="1" applyAlignment="1" applyProtection="1">
      <alignment horizontal="center" vertical="center"/>
      <protection hidden="1"/>
    </xf>
    <xf numFmtId="2" fontId="79" fillId="18" borderId="21" xfId="1" applyNumberFormat="1" applyFont="1" applyFill="1" applyBorder="1" applyAlignment="1" applyProtection="1">
      <alignment horizontal="center" vertical="center"/>
      <protection hidden="1"/>
    </xf>
    <xf numFmtId="0" fontId="10" fillId="7" borderId="0" xfId="0" applyFont="1" applyFill="1" applyAlignment="1" applyProtection="1">
      <alignment vertical="top" wrapText="1"/>
      <protection hidden="1"/>
    </xf>
    <xf numFmtId="164" fontId="26" fillId="12" borderId="4" xfId="1" applyNumberFormat="1" applyFont="1" applyFill="1" applyBorder="1" applyAlignment="1" applyProtection="1">
      <alignment horizontal="right" vertical="center"/>
      <protection locked="0"/>
    </xf>
    <xf numFmtId="164" fontId="26" fillId="12" borderId="5" xfId="1" applyNumberFormat="1" applyFont="1" applyFill="1" applyBorder="1" applyAlignment="1" applyProtection="1">
      <alignment horizontal="right" vertical="center"/>
      <protection locked="0"/>
    </xf>
    <xf numFmtId="164" fontId="26" fillId="12" borderId="1" xfId="1" applyNumberFormat="1" applyFont="1" applyFill="1" applyBorder="1" applyAlignment="1" applyProtection="1">
      <alignment horizontal="right" vertical="center"/>
      <protection locked="0"/>
    </xf>
    <xf numFmtId="164" fontId="26" fillId="12" borderId="3" xfId="1" applyNumberFormat="1" applyFont="1" applyFill="1" applyBorder="1" applyAlignment="1" applyProtection="1">
      <alignment horizontal="right" vertical="center"/>
      <protection locked="0"/>
    </xf>
    <xf numFmtId="0" fontId="26" fillId="6" borderId="26" xfId="0" applyFont="1" applyFill="1" applyBorder="1" applyAlignment="1" applyProtection="1">
      <alignment horizontal="left" vertical="top" wrapText="1"/>
      <protection hidden="1"/>
    </xf>
    <xf numFmtId="0" fontId="17" fillId="6" borderId="23" xfId="0" applyFont="1" applyFill="1" applyBorder="1" applyAlignment="1" applyProtection="1">
      <alignment horizontal="left" vertical="top" wrapText="1"/>
      <protection hidden="1"/>
    </xf>
    <xf numFmtId="0" fontId="17" fillId="6" borderId="25" xfId="0" applyFont="1" applyFill="1" applyBorder="1" applyAlignment="1" applyProtection="1">
      <alignment horizontal="left" vertical="top" wrapText="1"/>
      <protection hidden="1"/>
    </xf>
    <xf numFmtId="0" fontId="26" fillId="12" borderId="4" xfId="0" applyFont="1" applyFill="1" applyBorder="1" applyAlignment="1" applyProtection="1">
      <alignment horizontal="right" vertical="center"/>
      <protection locked="0"/>
    </xf>
    <xf numFmtId="0" fontId="26" fillId="12" borderId="5" xfId="0" applyFont="1" applyFill="1" applyBorder="1" applyAlignment="1" applyProtection="1">
      <alignment horizontal="right" vertical="center"/>
      <protection locked="0"/>
    </xf>
    <xf numFmtId="0" fontId="9" fillId="6" borderId="0" xfId="0" applyFont="1" applyFill="1" applyAlignment="1" applyProtection="1">
      <alignment horizontal="left" vertical="center" wrapText="1"/>
      <protection hidden="1"/>
    </xf>
    <xf numFmtId="0" fontId="26" fillId="12" borderId="4" xfId="0" applyFont="1" applyFill="1" applyBorder="1" applyAlignment="1" applyProtection="1">
      <alignment horizontal="center" vertical="center"/>
      <protection locked="0"/>
    </xf>
    <xf numFmtId="0" fontId="26" fillId="12" borderId="5" xfId="0" applyFont="1" applyFill="1" applyBorder="1" applyAlignment="1" applyProtection="1">
      <alignment horizontal="center" vertical="center"/>
      <protection locked="0"/>
    </xf>
    <xf numFmtId="164" fontId="26" fillId="12" borderId="46" xfId="1" applyNumberFormat="1" applyFont="1" applyFill="1" applyBorder="1" applyAlignment="1" applyProtection="1">
      <alignment horizontal="right" vertical="center"/>
      <protection locked="0"/>
    </xf>
    <xf numFmtId="164" fontId="26" fillId="12" borderId="47" xfId="1" applyNumberFormat="1" applyFont="1" applyFill="1" applyBorder="1" applyAlignment="1" applyProtection="1">
      <alignment horizontal="right" vertical="center"/>
      <protection locked="0"/>
    </xf>
    <xf numFmtId="0" fontId="23" fillId="18" borderId="16" xfId="0" applyFont="1" applyFill="1" applyBorder="1" applyAlignment="1" applyProtection="1">
      <alignment horizontal="center" vertical="center"/>
      <protection hidden="1"/>
    </xf>
    <xf numFmtId="0" fontId="23" fillId="18" borderId="0" xfId="0" applyFont="1" applyFill="1" applyAlignment="1" applyProtection="1">
      <alignment horizontal="center" vertical="center"/>
      <protection hidden="1"/>
    </xf>
    <xf numFmtId="2" fontId="81" fillId="13" borderId="28" xfId="1" applyNumberFormat="1" applyFont="1" applyFill="1" applyBorder="1" applyAlignment="1" applyProtection="1">
      <alignment horizontal="center" vertical="center"/>
      <protection hidden="1"/>
    </xf>
    <xf numFmtId="2" fontId="81" fillId="13" borderId="20" xfId="1" applyNumberFormat="1" applyFont="1" applyFill="1" applyBorder="1" applyAlignment="1" applyProtection="1">
      <alignment horizontal="center" vertical="center"/>
      <protection hidden="1"/>
    </xf>
    <xf numFmtId="164" fontId="30" fillId="11" borderId="11" xfId="1" applyNumberFormat="1" applyFont="1" applyFill="1" applyBorder="1" applyAlignment="1" applyProtection="1">
      <alignment horizontal="right" vertical="center"/>
      <protection hidden="1"/>
    </xf>
    <xf numFmtId="2" fontId="81" fillId="18" borderId="28" xfId="0" applyNumberFormat="1" applyFont="1" applyFill="1" applyBorder="1" applyAlignment="1" applyProtection="1">
      <alignment horizontal="center"/>
      <protection hidden="1"/>
    </xf>
    <xf numFmtId="2" fontId="81" fillId="18" borderId="20" xfId="0" applyNumberFormat="1" applyFont="1" applyFill="1" applyBorder="1" applyAlignment="1" applyProtection="1">
      <alignment horizontal="center"/>
      <protection hidden="1"/>
    </xf>
    <xf numFmtId="0" fontId="23" fillId="13" borderId="16" xfId="0" applyFont="1" applyFill="1" applyBorder="1" applyAlignment="1" applyProtection="1">
      <alignment horizontal="center" vertical="center"/>
      <protection hidden="1"/>
    </xf>
    <xf numFmtId="0" fontId="23" fillId="13" borderId="0" xfId="0" applyFont="1" applyFill="1" applyAlignment="1" applyProtection="1">
      <alignment horizontal="center" vertical="center"/>
      <protection hidden="1"/>
    </xf>
    <xf numFmtId="2" fontId="81" fillId="13" borderId="28" xfId="0" applyNumberFormat="1" applyFont="1" applyFill="1" applyBorder="1" applyAlignment="1" applyProtection="1">
      <alignment horizontal="center"/>
      <protection hidden="1"/>
    </xf>
    <xf numFmtId="2" fontId="81" fillId="13" borderId="20" xfId="0" applyNumberFormat="1" applyFont="1" applyFill="1" applyBorder="1" applyAlignment="1" applyProtection="1">
      <alignment horizontal="center"/>
      <protection hidden="1"/>
    </xf>
    <xf numFmtId="0" fontId="83" fillId="0" borderId="0" xfId="6" applyFont="1" applyAlignment="1">
      <alignment horizontal="center"/>
    </xf>
    <xf numFmtId="0" fontId="26" fillId="15" borderId="0" xfId="6" applyFont="1" applyFill="1" applyAlignment="1" applyProtection="1">
      <alignment horizontal="center"/>
      <protection hidden="1"/>
    </xf>
    <xf numFmtId="0" fontId="26" fillId="0" borderId="0" xfId="6" applyFont="1" applyAlignment="1" applyProtection="1">
      <alignment horizontal="center" vertical="center" wrapText="1"/>
      <protection hidden="1"/>
    </xf>
    <xf numFmtId="3" fontId="6" fillId="16" borderId="0" xfId="14" applyNumberFormat="1" applyFont="1" applyFill="1" applyAlignment="1" applyProtection="1">
      <alignment horizontal="right" shrinkToFit="1"/>
      <protection hidden="1"/>
    </xf>
    <xf numFmtId="3" fontId="63" fillId="8" borderId="0" xfId="14" applyNumberFormat="1" applyFont="1" applyFill="1" applyAlignment="1" applyProtection="1">
      <alignment horizontal="right" vertical="top"/>
      <protection hidden="1"/>
    </xf>
    <xf numFmtId="3" fontId="70" fillId="8" borderId="0" xfId="14" applyNumberFormat="1" applyFont="1" applyFill="1" applyAlignment="1" applyProtection="1">
      <alignment horizontal="right" vertical="top"/>
      <protection hidden="1"/>
    </xf>
    <xf numFmtId="0" fontId="17" fillId="8" borderId="0" xfId="14" applyFont="1" applyFill="1" applyProtection="1">
      <protection hidden="1"/>
    </xf>
    <xf numFmtId="0" fontId="24" fillId="6" borderId="0" xfId="14" applyFont="1" applyFill="1" applyProtection="1">
      <protection hidden="1"/>
    </xf>
    <xf numFmtId="3" fontId="26" fillId="6" borderId="6" xfId="14" applyNumberFormat="1" applyFont="1" applyFill="1" applyBorder="1" applyAlignment="1" applyProtection="1">
      <alignment horizontal="center" vertical="center"/>
      <protection locked="0"/>
    </xf>
    <xf numFmtId="3" fontId="26" fillId="6" borderId="7" xfId="14" applyNumberFormat="1" applyFont="1" applyFill="1" applyBorder="1" applyAlignment="1" applyProtection="1">
      <alignment horizontal="center" vertical="center"/>
      <protection locked="0"/>
    </xf>
    <xf numFmtId="3" fontId="26" fillId="6" borderId="32" xfId="14" applyNumberFormat="1" applyFont="1" applyFill="1" applyBorder="1" applyAlignment="1" applyProtection="1">
      <alignment horizontal="center" vertical="center"/>
      <protection locked="0"/>
    </xf>
    <xf numFmtId="3" fontId="26" fillId="6" borderId="31" xfId="14" applyNumberFormat="1" applyFont="1" applyFill="1" applyBorder="1" applyAlignment="1" applyProtection="1">
      <alignment horizontal="center" vertical="center"/>
      <protection locked="0"/>
    </xf>
    <xf numFmtId="3" fontId="26" fillId="0" borderId="35" xfId="14" applyNumberFormat="1" applyFont="1" applyBorder="1" applyAlignment="1" applyProtection="1">
      <alignment horizontal="center" vertical="center"/>
      <protection locked="0"/>
    </xf>
    <xf numFmtId="3" fontId="26" fillId="0" borderId="34" xfId="14" applyNumberFormat="1" applyFont="1" applyBorder="1" applyAlignment="1" applyProtection="1">
      <alignment horizontal="center" vertical="center"/>
      <protection locked="0"/>
    </xf>
    <xf numFmtId="9" fontId="26" fillId="6" borderId="1" xfId="14" applyNumberFormat="1" applyFont="1" applyFill="1" applyBorder="1" applyAlignment="1" applyProtection="1">
      <alignment horizontal="center" vertical="center"/>
      <protection locked="0"/>
    </xf>
    <xf numFmtId="9" fontId="26" fillId="6" borderId="3" xfId="14" applyNumberFormat="1" applyFont="1" applyFill="1" applyBorder="1" applyAlignment="1" applyProtection="1">
      <alignment horizontal="center" vertical="center"/>
      <protection locked="0"/>
    </xf>
    <xf numFmtId="9" fontId="26" fillId="6" borderId="6" xfId="14" applyNumberFormat="1" applyFont="1" applyFill="1" applyBorder="1" applyAlignment="1" applyProtection="1">
      <alignment horizontal="center" vertical="center"/>
      <protection locked="0"/>
    </xf>
    <xf numFmtId="9" fontId="26" fillId="6" borderId="7" xfId="14" applyNumberFormat="1" applyFont="1" applyFill="1" applyBorder="1" applyAlignment="1" applyProtection="1">
      <alignment horizontal="center" vertical="center"/>
      <protection locked="0"/>
    </xf>
    <xf numFmtId="9" fontId="26" fillId="6" borderId="8" xfId="14" applyNumberFormat="1" applyFont="1" applyFill="1" applyBorder="1" applyAlignment="1" applyProtection="1">
      <alignment horizontal="center" vertical="center"/>
      <protection locked="0"/>
    </xf>
    <xf numFmtId="9" fontId="26" fillId="6" borderId="10" xfId="14" applyNumberFormat="1" applyFont="1" applyFill="1" applyBorder="1" applyAlignment="1" applyProtection="1">
      <alignment horizontal="center" vertical="center"/>
      <protection locked="0"/>
    </xf>
    <xf numFmtId="0" fontId="10" fillId="7" borderId="0" xfId="14" applyFont="1" applyFill="1" applyAlignment="1" applyProtection="1">
      <alignment horizontal="left" vertical="top" wrapText="1"/>
      <protection hidden="1"/>
    </xf>
    <xf numFmtId="0" fontId="9" fillId="6" borderId="0" xfId="14" applyFont="1" applyFill="1" applyAlignment="1" applyProtection="1">
      <alignment horizontal="left" vertical="center" wrapText="1"/>
      <protection hidden="1"/>
    </xf>
    <xf numFmtId="0" fontId="17" fillId="6" borderId="0" xfId="14" applyFont="1" applyFill="1" applyAlignment="1" applyProtection="1">
      <alignment horizontal="left" vertical="top" wrapText="1"/>
      <protection hidden="1"/>
    </xf>
    <xf numFmtId="0" fontId="60" fillId="6" borderId="29" xfId="14" applyFont="1" applyFill="1" applyBorder="1" applyAlignment="1" applyProtection="1">
      <alignment horizontal="center" vertical="center"/>
      <protection locked="0"/>
    </xf>
    <xf numFmtId="0" fontId="60" fillId="6" borderId="30" xfId="14" applyFont="1" applyFill="1" applyBorder="1" applyAlignment="1" applyProtection="1">
      <alignment horizontal="center" vertical="center"/>
      <protection locked="0"/>
    </xf>
    <xf numFmtId="0" fontId="23" fillId="8" borderId="6" xfId="14" applyFont="1" applyFill="1" applyBorder="1" applyAlignment="1" applyProtection="1">
      <alignment horizontal="left" vertical="center"/>
      <protection hidden="1"/>
    </xf>
    <xf numFmtId="0" fontId="23" fillId="8" borderId="0" xfId="14" applyFont="1" applyFill="1" applyProtection="1">
      <protection hidden="1"/>
    </xf>
    <xf numFmtId="0" fontId="61" fillId="8" borderId="0" xfId="14" applyFont="1" applyFill="1" applyProtection="1">
      <protection hidden="1"/>
    </xf>
    <xf numFmtId="1" fontId="26" fillId="6" borderId="1" xfId="14" applyNumberFormat="1" applyFont="1" applyFill="1" applyBorder="1" applyAlignment="1" applyProtection="1">
      <alignment horizontal="center" vertical="center"/>
      <protection locked="0"/>
    </xf>
    <xf numFmtId="1" fontId="26" fillId="6" borderId="3" xfId="14" applyNumberFormat="1" applyFont="1" applyFill="1" applyBorder="1" applyAlignment="1" applyProtection="1">
      <alignment horizontal="center" vertical="center"/>
      <protection locked="0"/>
    </xf>
  </cellXfs>
  <cellStyles count="15">
    <cellStyle name="20% - Accent1" xfId="2" builtinId="30"/>
    <cellStyle name="40% - Accent2" xfId="3" builtinId="35"/>
    <cellStyle name="40% - Accent4" xfId="4" builtinId="43"/>
    <cellStyle name="40% - Accent6" xfId="5" builtinId="51"/>
    <cellStyle name="Comma" xfId="1" builtinId="3"/>
    <cellStyle name="Normal" xfId="0" builtinId="0"/>
    <cellStyle name="Normal 2" xfId="6" xr:uid="{966F2D71-A017-4A76-86D4-7A36C8549BAE}"/>
    <cellStyle name="Normal 3" xfId="9" xr:uid="{DCD7C04B-7179-426D-8154-1FF42ECDB7D9}"/>
    <cellStyle name="Normal 4" xfId="11" xr:uid="{9B330F80-8661-4A03-BA86-775C32857EA0}"/>
    <cellStyle name="Normal 5" xfId="13" xr:uid="{275CF0A0-3AC1-40D1-93F1-C7E5FD500936}"/>
    <cellStyle name="Percent 2" xfId="10" xr:uid="{B4797750-45D5-43DA-B047-26502C2F0097}"/>
    <cellStyle name="常规 2" xfId="7" xr:uid="{A1D68A8B-C2EB-42A8-83D7-52D241930B22}"/>
    <cellStyle name="常规 2 2" xfId="12" xr:uid="{838B7B87-C4B4-4ECB-8AE7-4A86FB6870E9}"/>
    <cellStyle name="常规 3" xfId="8" xr:uid="{6BCA4314-3182-4CFB-9F92-25B3B6A9EDCB}"/>
    <cellStyle name="常规 4" xfId="14" xr:uid="{E63ACBE0-4E2A-4597-889A-DFB1FEABBF09}"/>
  </cellStyles>
  <dxfs count="81">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b val="0"/>
        <i val="0"/>
        <condense val="0"/>
        <extend val="0"/>
        <color indexed="8"/>
      </font>
    </dxf>
    <dxf>
      <font>
        <b/>
        <i val="0"/>
        <condense val="0"/>
        <extend val="0"/>
        <color indexed="10"/>
      </font>
    </dxf>
    <dxf>
      <fill>
        <patternFill patternType="solid"/>
      </fill>
    </dxf>
    <dxf>
      <font>
        <color theme="0"/>
      </font>
    </dxf>
    <dxf>
      <font>
        <color theme="0"/>
      </font>
    </dxf>
    <dxf>
      <font>
        <color theme="0"/>
      </font>
    </dxf>
    <dxf>
      <font>
        <color theme="0"/>
      </font>
    </dxf>
    <dxf>
      <font>
        <color theme="0"/>
      </font>
    </dxf>
    <dxf>
      <font>
        <color theme="0"/>
      </font>
    </dxf>
    <dxf>
      <fill>
        <patternFill patternType="solid"/>
      </fill>
    </dxf>
    <dxf>
      <fill>
        <patternFill patternType="solid"/>
      </fill>
    </dxf>
    <dxf>
      <font>
        <color rgb="FFFF000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border diagonalUp="0" diagonalDown="0">
        <left style="thin">
          <color auto="1"/>
        </left>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border outline="0">
        <bottom style="thin">
          <color auto="1"/>
        </bottom>
      </border>
    </dxf>
    <dxf>
      <font>
        <strike val="0"/>
        <outline val="0"/>
        <shadow val="0"/>
        <u val="none"/>
        <vertAlign val="baseline"/>
        <sz val="11"/>
        <color theme="0"/>
        <name val="Calibri"/>
        <family val="2"/>
        <scheme val="minor"/>
      </font>
      <border diagonalUp="0" diagonalDown="0" outline="0">
        <left style="thin">
          <color indexed="64"/>
        </left>
        <right style="thin">
          <color indexed="64"/>
        </right>
        <top/>
        <bottom/>
      </border>
    </dxf>
    <dxf>
      <numFmt numFmtId="0" formatCode="General"/>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border diagonalUp="0" diagonalDown="0">
        <left/>
        <right style="thin">
          <color auto="1"/>
        </right>
        <top style="thin">
          <color auto="1"/>
        </top>
        <bottom style="thin">
          <color auto="1"/>
        </bottom>
        <vertical/>
        <horizontal/>
      </border>
    </dxf>
    <dxf>
      <border outline="0">
        <top style="thin">
          <color indexed="64"/>
        </top>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1"/>
        <color theme="1"/>
        <name val="Calibri"/>
        <family val="3"/>
        <charset val="134"/>
        <scheme val="minor"/>
      </font>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3"/>
        <charset val="134"/>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8AD1F3"/>
      <color rgb="FF00799A"/>
      <color rgb="FF006C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800" b="0" i="0" baseline="0">
                <a:effectLst/>
              </a:rPr>
              <a:t> Star Rating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Scenario 1</c:v>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Lit>
              <c:ptCount val="5"/>
              <c:pt idx="0">
                <c:v>Original</c:v>
              </c:pt>
              <c:pt idx="1">
                <c:v>Current</c:v>
              </c:pt>
              <c:pt idx="2">
                <c:v>Predicted-Scenario1</c:v>
              </c:pt>
              <c:pt idx="3">
                <c:v>Predicted-Scenario2</c:v>
              </c:pt>
            </c:strLit>
          </c:cat>
          <c:val>
            <c:numRef>
              <c:f>('Retail Store'!$E$59,'Retail Store'!$E$39,'Retail Store'!$E$46,'Retail Store'!$E$53)</c:f>
              <c:numCache>
                <c:formatCode>0.00</c:formatCode>
                <c:ptCount val="3"/>
                <c:pt idx="0">
                  <c:v>#N/A</c:v>
                </c:pt>
                <c:pt idx="1">
                  <c:v>#N/A</c:v>
                </c:pt>
                <c:pt idx="2">
                  <c:v>#N/A</c:v>
                </c:pt>
              </c:numCache>
            </c:numRef>
          </c:val>
          <c:smooth val="0"/>
          <c:extLst>
            <c:ext xmlns:c16="http://schemas.microsoft.com/office/drawing/2014/chart" uri="{C3380CC4-5D6E-409C-BE32-E72D297353CC}">
              <c16:uniqueId val="{00000000-424D-4700-803B-24661B051C0E}"/>
            </c:ext>
          </c:extLst>
        </c:ser>
        <c:dLbls>
          <c:showLegendKey val="0"/>
          <c:showVal val="0"/>
          <c:showCatName val="0"/>
          <c:showSerName val="0"/>
          <c:showPercent val="0"/>
          <c:showBubbleSize val="0"/>
        </c:dLbls>
        <c:marker val="1"/>
        <c:smooth val="0"/>
        <c:axId val="232209824"/>
        <c:axId val="232206216"/>
      </c:lineChart>
      <c:catAx>
        <c:axId val="232209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6216"/>
        <c:crosses val="autoZero"/>
        <c:auto val="1"/>
        <c:lblAlgn val="ctr"/>
        <c:lblOffset val="100"/>
        <c:noMultiLvlLbl val="0"/>
      </c:catAx>
      <c:valAx>
        <c:axId val="232206216"/>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no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2209824"/>
        <c:crosses val="autoZero"/>
        <c:crossBetween val="between"/>
        <c:majorUnit val="0.5"/>
        <c:min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3.jpe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jpe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6.jpeg"/><Relationship Id="rId7" Type="http://schemas.openxmlformats.org/officeDocument/2006/relationships/image" Target="../media/image16.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9.png"/><Relationship Id="rId5" Type="http://schemas.openxmlformats.org/officeDocument/2006/relationships/image" Target="../media/image15.png"/><Relationship Id="rId4"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xdr:from>
      <xdr:col>1</xdr:col>
      <xdr:colOff>34374</xdr:colOff>
      <xdr:row>3</xdr:row>
      <xdr:rowOff>590870</xdr:rowOff>
    </xdr:from>
    <xdr:to>
      <xdr:col>3</xdr:col>
      <xdr:colOff>88457</xdr:colOff>
      <xdr:row>3</xdr:row>
      <xdr:rowOff>590870</xdr:rowOff>
    </xdr:to>
    <xdr:cxnSp macro="">
      <xdr:nvCxnSpPr>
        <xdr:cNvPr id="4" name="Straight Connector 3">
          <a:extLst>
            <a:ext uri="{FF2B5EF4-FFF2-40B4-BE49-F238E27FC236}">
              <a16:creationId xmlns:a16="http://schemas.microsoft.com/office/drawing/2014/main" id="{62D385D7-7ED9-44F1-A644-CF9EDA39B0AE}"/>
            </a:ext>
          </a:extLst>
        </xdr:cNvPr>
        <xdr:cNvCxnSpPr/>
      </xdr:nvCxnSpPr>
      <xdr:spPr>
        <a:xfrm flipV="1">
          <a:off x="262974" y="2290130"/>
          <a:ext cx="1494263"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40170</xdr:colOff>
      <xdr:row>3</xdr:row>
      <xdr:rowOff>340786</xdr:rowOff>
    </xdr:from>
    <xdr:to>
      <xdr:col>5</xdr:col>
      <xdr:colOff>274004</xdr:colOff>
      <xdr:row>3</xdr:row>
      <xdr:rowOff>340786</xdr:rowOff>
    </xdr:to>
    <xdr:cxnSp macro="">
      <xdr:nvCxnSpPr>
        <xdr:cNvPr id="5" name="Straight Connector 4">
          <a:extLst>
            <a:ext uri="{FF2B5EF4-FFF2-40B4-BE49-F238E27FC236}">
              <a16:creationId xmlns:a16="http://schemas.microsoft.com/office/drawing/2014/main" id="{ADA4D342-BFA4-4162-8013-1E63712C739A}"/>
            </a:ext>
          </a:extLst>
        </xdr:cNvPr>
        <xdr:cNvCxnSpPr/>
      </xdr:nvCxnSpPr>
      <xdr:spPr>
        <a:xfrm>
          <a:off x="268770" y="2040046"/>
          <a:ext cx="421147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623455</xdr:colOff>
      <xdr:row>0</xdr:row>
      <xdr:rowOff>57484</xdr:rowOff>
    </xdr:from>
    <xdr:to>
      <xdr:col>4</xdr:col>
      <xdr:colOff>1107848</xdr:colOff>
      <xdr:row>0</xdr:row>
      <xdr:rowOff>644175</xdr:rowOff>
    </xdr:to>
    <xdr:pic>
      <xdr:nvPicPr>
        <xdr:cNvPr id="6" name="Picture 9">
          <a:extLst>
            <a:ext uri="{FF2B5EF4-FFF2-40B4-BE49-F238E27FC236}">
              <a16:creationId xmlns:a16="http://schemas.microsoft.com/office/drawing/2014/main" id="{C65C3F82-5778-4CA6-8CFF-ED3D5A1A34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5347" t="14893" r="1881" b="25555"/>
        <a:stretch>
          <a:fillRect/>
        </a:stretch>
      </xdr:blipFill>
      <xdr:spPr bwMode="auto">
        <a:xfrm>
          <a:off x="2299855" y="57484"/>
          <a:ext cx="1836019" cy="5866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546473</xdr:colOff>
      <xdr:row>3</xdr:row>
      <xdr:rowOff>9696</xdr:rowOff>
    </xdr:from>
    <xdr:to>
      <xdr:col>8</xdr:col>
      <xdr:colOff>154964</xdr:colOff>
      <xdr:row>4</xdr:row>
      <xdr:rowOff>40811</xdr:rowOff>
    </xdr:to>
    <xdr:pic>
      <xdr:nvPicPr>
        <xdr:cNvPr id="7" name="Picture 6">
          <a:extLst>
            <a:ext uri="{FF2B5EF4-FFF2-40B4-BE49-F238E27FC236}">
              <a16:creationId xmlns:a16="http://schemas.microsoft.com/office/drawing/2014/main" id="{D6D802E3-EB04-4016-922D-F0074415B53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116000" y="2046314"/>
          <a:ext cx="466417"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46123</xdr:colOff>
      <xdr:row>64</xdr:row>
      <xdr:rowOff>135583</xdr:rowOff>
    </xdr:from>
    <xdr:to>
      <xdr:col>7</xdr:col>
      <xdr:colOff>578271</xdr:colOff>
      <xdr:row>81</xdr:row>
      <xdr:rowOff>160975</xdr:rowOff>
    </xdr:to>
    <xdr:graphicFrame macro="">
      <xdr:nvGraphicFramePr>
        <xdr:cNvPr id="9" name="Chart 7">
          <a:extLst>
            <a:ext uri="{FF2B5EF4-FFF2-40B4-BE49-F238E27FC236}">
              <a16:creationId xmlns:a16="http://schemas.microsoft.com/office/drawing/2014/main" id="{BBE76445-574B-473C-A2B7-35F9382835E9}"/>
            </a:ext>
            <a:ext uri="{147F2762-F138-4A5C-976F-8EAC2B608ADB}">
              <a16:predDERef xmlns:a16="http://schemas.microsoft.com/office/drawing/2014/main" pred="{CCCAF470-0195-4A0D-A887-92AC15558031}"/>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76199</xdr:colOff>
      <xdr:row>1</xdr:row>
      <xdr:rowOff>39106</xdr:rowOff>
    </xdr:from>
    <xdr:to>
      <xdr:col>2</xdr:col>
      <xdr:colOff>111034</xdr:colOff>
      <xdr:row>2</xdr:row>
      <xdr:rowOff>817877</xdr:rowOff>
    </xdr:to>
    <xdr:pic>
      <xdr:nvPicPr>
        <xdr:cNvPr id="11" name="Picture 5">
          <a:extLst>
            <a:ext uri="{FF2B5EF4-FFF2-40B4-BE49-F238E27FC236}">
              <a16:creationId xmlns:a16="http://schemas.microsoft.com/office/drawing/2014/main" id="{97BD50B3-6046-4A1F-98CE-375A7F0A9DB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04799" y="692249"/>
          <a:ext cx="1362892" cy="974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95250</xdr:colOff>
      <xdr:row>53</xdr:row>
      <xdr:rowOff>133350</xdr:rowOff>
    </xdr:to>
    <xdr:pic>
      <xdr:nvPicPr>
        <xdr:cNvPr id="2" name="Picture 6">
          <a:extLst>
            <a:ext uri="{FF2B5EF4-FFF2-40B4-BE49-F238E27FC236}">
              <a16:creationId xmlns:a16="http://schemas.microsoft.com/office/drawing/2014/main" id="{4E4A8C9C-AAC5-4885-9F27-1DFBB4A99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64</xdr:row>
      <xdr:rowOff>0</xdr:rowOff>
    </xdr:from>
    <xdr:to>
      <xdr:col>1</xdr:col>
      <xdr:colOff>1236345</xdr:colOff>
      <xdr:row>70</xdr:row>
      <xdr:rowOff>17146</xdr:rowOff>
    </xdr:to>
    <xdr:pic>
      <xdr:nvPicPr>
        <xdr:cNvPr id="3" name="Picture 8">
          <a:extLst>
            <a:ext uri="{FF2B5EF4-FFF2-40B4-BE49-F238E27FC236}">
              <a16:creationId xmlns:a16="http://schemas.microsoft.com/office/drawing/2014/main" id="{E90DD059-2538-403B-94BA-3DE7C4DB43A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8600" y="14196060"/>
          <a:ext cx="124968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2C4692AB-7BD6-4DEC-9182-1C9459F55B6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xdr:colOff>
      <xdr:row>3</xdr:row>
      <xdr:rowOff>752914</xdr:rowOff>
    </xdr:from>
    <xdr:to>
      <xdr:col>3</xdr:col>
      <xdr:colOff>2412</xdr:colOff>
      <xdr:row>3</xdr:row>
      <xdr:rowOff>752914</xdr:rowOff>
    </xdr:to>
    <xdr:cxnSp macro="">
      <xdr:nvCxnSpPr>
        <xdr:cNvPr id="5" name="Straight Connector 4">
          <a:extLst>
            <a:ext uri="{FF2B5EF4-FFF2-40B4-BE49-F238E27FC236}">
              <a16:creationId xmlns:a16="http://schemas.microsoft.com/office/drawing/2014/main" id="{C1CCFD0A-E529-4D83-9566-3C5474A0C757}"/>
            </a:ext>
          </a:extLst>
        </xdr:cNvPr>
        <xdr:cNvCxnSpPr/>
      </xdr:nvCxnSpPr>
      <xdr:spPr>
        <a:xfrm flipV="1">
          <a:off x="278130" y="2421694"/>
          <a:ext cx="1766442"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49530</xdr:colOff>
      <xdr:row>3</xdr:row>
      <xdr:rowOff>528328</xdr:rowOff>
    </xdr:from>
    <xdr:to>
      <xdr:col>5</xdr:col>
      <xdr:colOff>492156</xdr:colOff>
      <xdr:row>3</xdr:row>
      <xdr:rowOff>529590</xdr:rowOff>
    </xdr:to>
    <xdr:cxnSp macro="">
      <xdr:nvCxnSpPr>
        <xdr:cNvPr id="6" name="Straight Connector 5">
          <a:extLst>
            <a:ext uri="{FF2B5EF4-FFF2-40B4-BE49-F238E27FC236}">
              <a16:creationId xmlns:a16="http://schemas.microsoft.com/office/drawing/2014/main" id="{23831B53-A98A-4830-B173-0A49697A8A28}"/>
            </a:ext>
          </a:extLst>
        </xdr:cNvPr>
        <xdr:cNvCxnSpPr/>
      </xdr:nvCxnSpPr>
      <xdr:spPr>
        <a:xfrm>
          <a:off x="278130" y="2197108"/>
          <a:ext cx="4778406"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779145</xdr:rowOff>
    </xdr:to>
    <xdr:pic>
      <xdr:nvPicPr>
        <xdr:cNvPr id="7" name="Picture 9">
          <a:extLst>
            <a:ext uri="{FF2B5EF4-FFF2-40B4-BE49-F238E27FC236}">
              <a16:creationId xmlns:a16="http://schemas.microsoft.com/office/drawing/2014/main" id="{4C2729B8-DEA0-4818-82CE-310E2F6DD8C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4310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74482</xdr:colOff>
      <xdr:row>4</xdr:row>
      <xdr:rowOff>398245</xdr:rowOff>
    </xdr:from>
    <xdr:to>
      <xdr:col>7</xdr:col>
      <xdr:colOff>606410</xdr:colOff>
      <xdr:row>4</xdr:row>
      <xdr:rowOff>398245</xdr:rowOff>
    </xdr:to>
    <xdr:cxnSp macro="">
      <xdr:nvCxnSpPr>
        <xdr:cNvPr id="8" name="Straight Connector 7">
          <a:extLst>
            <a:ext uri="{FF2B5EF4-FFF2-40B4-BE49-F238E27FC236}">
              <a16:creationId xmlns:a16="http://schemas.microsoft.com/office/drawing/2014/main" id="{837BBDA6-E147-46AF-9989-6B67CD25B0B2}"/>
            </a:ext>
          </a:extLst>
        </xdr:cNvPr>
        <xdr:cNvCxnSpPr/>
      </xdr:nvCxnSpPr>
      <xdr:spPr>
        <a:xfrm>
          <a:off x="303082" y="3095725"/>
          <a:ext cx="5827828"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434340</xdr:colOff>
      <xdr:row>13</xdr:row>
      <xdr:rowOff>95250</xdr:rowOff>
    </xdr:to>
    <xdr:pic>
      <xdr:nvPicPr>
        <xdr:cNvPr id="9" name="Picture 6">
          <a:extLst>
            <a:ext uri="{FF2B5EF4-FFF2-40B4-BE49-F238E27FC236}">
              <a16:creationId xmlns:a16="http://schemas.microsoft.com/office/drawing/2014/main" id="{E98E2D01-BFC0-445D-A450-4C5567D2096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7244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361950</xdr:colOff>
      <xdr:row>17</xdr:row>
      <xdr:rowOff>95250</xdr:rowOff>
    </xdr:to>
    <xdr:pic>
      <xdr:nvPicPr>
        <xdr:cNvPr id="10" name="Picture 12">
          <a:extLst>
            <a:ext uri="{FF2B5EF4-FFF2-40B4-BE49-F238E27FC236}">
              <a16:creationId xmlns:a16="http://schemas.microsoft.com/office/drawing/2014/main" id="{D650944C-6937-469B-B3F9-2961A3B4B7AC}"/>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171450</xdr:colOff>
      <xdr:row>3</xdr:row>
      <xdr:rowOff>838200</xdr:rowOff>
    </xdr:to>
    <xdr:pic>
      <xdr:nvPicPr>
        <xdr:cNvPr id="11" name="Picture 6">
          <a:extLst>
            <a:ext uri="{FF2B5EF4-FFF2-40B4-BE49-F238E27FC236}">
              <a16:creationId xmlns:a16="http://schemas.microsoft.com/office/drawing/2014/main" id="{A942948E-9AFD-479F-84DF-1D040BD7B486}"/>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7244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609600</xdr:colOff>
      <xdr:row>3</xdr:row>
      <xdr:rowOff>817245</xdr:rowOff>
    </xdr:to>
    <xdr:pic>
      <xdr:nvPicPr>
        <xdr:cNvPr id="12" name="Picture 12">
          <a:extLst>
            <a:ext uri="{FF2B5EF4-FFF2-40B4-BE49-F238E27FC236}">
              <a16:creationId xmlns:a16="http://schemas.microsoft.com/office/drawing/2014/main" id="{65E3F620-6BD8-4022-BC2D-AB1E607547F4}"/>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684520" y="1821180"/>
          <a:ext cx="44958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43</xdr:row>
      <xdr:rowOff>0</xdr:rowOff>
    </xdr:from>
    <xdr:to>
      <xdr:col>2</xdr:col>
      <xdr:colOff>91440</xdr:colOff>
      <xdr:row>53</xdr:row>
      <xdr:rowOff>133350</xdr:rowOff>
    </xdr:to>
    <xdr:pic>
      <xdr:nvPicPr>
        <xdr:cNvPr id="2" name="Picture 6">
          <a:extLst>
            <a:ext uri="{FF2B5EF4-FFF2-40B4-BE49-F238E27FC236}">
              <a16:creationId xmlns:a16="http://schemas.microsoft.com/office/drawing/2014/main" id="{D31D0FCB-749E-44CB-AAB5-2AD6CB342C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1521440"/>
          <a:ext cx="1394460" cy="1264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144780</xdr:colOff>
      <xdr:row>63</xdr:row>
      <xdr:rowOff>30480</xdr:rowOff>
    </xdr:from>
    <xdr:to>
      <xdr:col>2</xdr:col>
      <xdr:colOff>76200</xdr:colOff>
      <xdr:row>68</xdr:row>
      <xdr:rowOff>129540</xdr:rowOff>
    </xdr:to>
    <xdr:pic>
      <xdr:nvPicPr>
        <xdr:cNvPr id="3" name="Picture 8">
          <a:extLst>
            <a:ext uri="{FF2B5EF4-FFF2-40B4-BE49-F238E27FC236}">
              <a16:creationId xmlns:a16="http://schemas.microsoft.com/office/drawing/2014/main" id="{8770BC40-AF9F-44BB-9223-BCD39D40D50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73380" y="14104620"/>
          <a:ext cx="1234440" cy="1135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68580</xdr:colOff>
      <xdr:row>0</xdr:row>
      <xdr:rowOff>220980</xdr:rowOff>
    </xdr:from>
    <xdr:to>
      <xdr:col>3</xdr:col>
      <xdr:colOff>0</xdr:colOff>
      <xdr:row>2</xdr:row>
      <xdr:rowOff>502920</xdr:rowOff>
    </xdr:to>
    <xdr:pic>
      <xdr:nvPicPr>
        <xdr:cNvPr id="4" name="Picture 5">
          <a:extLst>
            <a:ext uri="{FF2B5EF4-FFF2-40B4-BE49-F238E27FC236}">
              <a16:creationId xmlns:a16="http://schemas.microsoft.com/office/drawing/2014/main" id="{B4517C4D-3B0A-43A1-A048-3DF627D4B91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97180" y="220980"/>
          <a:ext cx="1744980" cy="1272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50800</xdr:colOff>
      <xdr:row>3</xdr:row>
      <xdr:rowOff>759264</xdr:rowOff>
    </xdr:from>
    <xdr:to>
      <xdr:col>3</xdr:col>
      <xdr:colOff>2404</xdr:colOff>
      <xdr:row>3</xdr:row>
      <xdr:rowOff>759264</xdr:rowOff>
    </xdr:to>
    <xdr:cxnSp macro="">
      <xdr:nvCxnSpPr>
        <xdr:cNvPr id="5" name="Straight Connector 8">
          <a:extLst>
            <a:ext uri="{FF2B5EF4-FFF2-40B4-BE49-F238E27FC236}">
              <a16:creationId xmlns:a16="http://schemas.microsoft.com/office/drawing/2014/main" id="{BFFCE2F4-9D93-48ED-829D-2DA151876E99}"/>
            </a:ext>
          </a:extLst>
        </xdr:cNvPr>
        <xdr:cNvCxnSpPr/>
      </xdr:nvCxnSpPr>
      <xdr:spPr>
        <a:xfrm flipV="1">
          <a:off x="279400" y="2428044"/>
          <a:ext cx="1765164" cy="0"/>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50800</xdr:colOff>
      <xdr:row>3</xdr:row>
      <xdr:rowOff>533408</xdr:rowOff>
    </xdr:from>
    <xdr:to>
      <xdr:col>5</xdr:col>
      <xdr:colOff>493433</xdr:colOff>
      <xdr:row>3</xdr:row>
      <xdr:rowOff>534670</xdr:rowOff>
    </xdr:to>
    <xdr:cxnSp macro="">
      <xdr:nvCxnSpPr>
        <xdr:cNvPr id="6" name="Straight Connector 9">
          <a:extLst>
            <a:ext uri="{FF2B5EF4-FFF2-40B4-BE49-F238E27FC236}">
              <a16:creationId xmlns:a16="http://schemas.microsoft.com/office/drawing/2014/main" id="{4ED865BA-282A-4B61-894D-EE4C063945CA}"/>
            </a:ext>
          </a:extLst>
        </xdr:cNvPr>
        <xdr:cNvCxnSpPr/>
      </xdr:nvCxnSpPr>
      <xdr:spPr>
        <a:xfrm>
          <a:off x="279400" y="2202188"/>
          <a:ext cx="4778413" cy="1262"/>
        </a:xfrm>
        <a:prstGeom prst="line">
          <a:avLst/>
        </a:prstGeom>
        <a:ln w="31750">
          <a:solidFill>
            <a:schemeClr val="bg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0</xdr:colOff>
      <xdr:row>0</xdr:row>
      <xdr:rowOff>114300</xdr:rowOff>
    </xdr:from>
    <xdr:to>
      <xdr:col>5</xdr:col>
      <xdr:colOff>438150</xdr:colOff>
      <xdr:row>0</xdr:row>
      <xdr:rowOff>777240</xdr:rowOff>
    </xdr:to>
    <xdr:pic>
      <xdr:nvPicPr>
        <xdr:cNvPr id="7" name="Picture 9">
          <a:extLst>
            <a:ext uri="{FF2B5EF4-FFF2-40B4-BE49-F238E27FC236}">
              <a16:creationId xmlns:a16="http://schemas.microsoft.com/office/drawing/2014/main" id="{7734D07C-D52A-4A1F-8C97-E9051CCE08C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l="5347" t="14893" r="1881" b="25555"/>
        <a:stretch>
          <a:fillRect/>
        </a:stretch>
      </xdr:blipFill>
      <xdr:spPr bwMode="auto">
        <a:xfrm>
          <a:off x="3063240" y="114300"/>
          <a:ext cx="192786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28762</xdr:colOff>
      <xdr:row>5</xdr:row>
      <xdr:rowOff>91328</xdr:rowOff>
    </xdr:from>
    <xdr:to>
      <xdr:col>7</xdr:col>
      <xdr:colOff>568307</xdr:colOff>
      <xdr:row>5</xdr:row>
      <xdr:rowOff>91328</xdr:rowOff>
    </xdr:to>
    <xdr:cxnSp macro="">
      <xdr:nvCxnSpPr>
        <xdr:cNvPr id="8" name="Straight Connector 11">
          <a:extLst>
            <a:ext uri="{FF2B5EF4-FFF2-40B4-BE49-F238E27FC236}">
              <a16:creationId xmlns:a16="http://schemas.microsoft.com/office/drawing/2014/main" id="{A859DFDE-161F-4F58-9A35-B624EA1E66D0}"/>
            </a:ext>
          </a:extLst>
        </xdr:cNvPr>
        <xdr:cNvCxnSpPr/>
      </xdr:nvCxnSpPr>
      <xdr:spPr>
        <a:xfrm>
          <a:off x="257362" y="3345068"/>
          <a:ext cx="5919265" cy="0"/>
        </a:xfrm>
        <a:prstGeom prst="line">
          <a:avLst/>
        </a:prstGeom>
        <a:ln>
          <a:solidFill>
            <a:srgbClr val="00799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1257300</xdr:colOff>
      <xdr:row>10</xdr:row>
      <xdr:rowOff>38100</xdr:rowOff>
    </xdr:from>
    <xdr:to>
      <xdr:col>2</xdr:col>
      <xdr:colOff>419100</xdr:colOff>
      <xdr:row>13</xdr:row>
      <xdr:rowOff>91440</xdr:rowOff>
    </xdr:to>
    <xdr:pic>
      <xdr:nvPicPr>
        <xdr:cNvPr id="9" name="Picture 6">
          <a:extLst>
            <a:ext uri="{FF2B5EF4-FFF2-40B4-BE49-F238E27FC236}">
              <a16:creationId xmlns:a16="http://schemas.microsoft.com/office/drawing/2014/main" id="{4866D82D-C8CE-4AC8-A9DA-7B2381D4844A}"/>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485900" y="5341620"/>
          <a:ext cx="46482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1211580</xdr:colOff>
      <xdr:row>13</xdr:row>
      <xdr:rowOff>198120</xdr:rowOff>
    </xdr:from>
    <xdr:to>
      <xdr:col>2</xdr:col>
      <xdr:colOff>358140</xdr:colOff>
      <xdr:row>17</xdr:row>
      <xdr:rowOff>91440</xdr:rowOff>
    </xdr:to>
    <xdr:pic>
      <xdr:nvPicPr>
        <xdr:cNvPr id="10" name="Picture 12">
          <a:extLst>
            <a:ext uri="{FF2B5EF4-FFF2-40B4-BE49-F238E27FC236}">
              <a16:creationId xmlns:a16="http://schemas.microsoft.com/office/drawing/2014/main" id="{B962267B-2399-4493-9604-845A0DA687E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440180" y="6019800"/>
          <a:ext cx="457200" cy="548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655320</xdr:colOff>
      <xdr:row>3</xdr:row>
      <xdr:rowOff>129540</xdr:rowOff>
    </xdr:from>
    <xdr:to>
      <xdr:col>7</xdr:col>
      <xdr:colOff>76200</xdr:colOff>
      <xdr:row>3</xdr:row>
      <xdr:rowOff>838200</xdr:rowOff>
    </xdr:to>
    <xdr:pic>
      <xdr:nvPicPr>
        <xdr:cNvPr id="11" name="Picture 6">
          <a:extLst>
            <a:ext uri="{FF2B5EF4-FFF2-40B4-BE49-F238E27FC236}">
              <a16:creationId xmlns:a16="http://schemas.microsoft.com/office/drawing/2014/main" id="{083FA23B-5372-44B5-8861-BEEF5B5FC9E5}"/>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19700" y="1798320"/>
          <a:ext cx="464820" cy="708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160020</xdr:colOff>
      <xdr:row>3</xdr:row>
      <xdr:rowOff>152400</xdr:rowOff>
    </xdr:from>
    <xdr:to>
      <xdr:col>7</xdr:col>
      <xdr:colOff>592455</xdr:colOff>
      <xdr:row>3</xdr:row>
      <xdr:rowOff>821055</xdr:rowOff>
    </xdr:to>
    <xdr:pic>
      <xdr:nvPicPr>
        <xdr:cNvPr id="12" name="Picture 12">
          <a:extLst>
            <a:ext uri="{FF2B5EF4-FFF2-40B4-BE49-F238E27FC236}">
              <a16:creationId xmlns:a16="http://schemas.microsoft.com/office/drawing/2014/main" id="{5FFBB321-4198-49F1-891E-8C4453A4073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5768340" y="1821180"/>
          <a:ext cx="441960"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7854D0A6-3802-42D4-AEE1-4B1C1D9A970B}" autoFormatId="16" applyNumberFormats="0" applyBorderFormats="0" applyFontFormats="0" applyPatternFormats="0" applyAlignmentFormats="0" applyWidthHeightFormats="0">
  <queryTableRefresh nextId="6" unboundColumnsRight="1">
    <queryTableFields count="5">
      <queryTableField id="1" name="State" tableColumnId="1"/>
      <queryTableField id="2" name="Option 1" tableColumnId="2"/>
      <queryTableField id="3" name="Option 6" tableColumnId="3"/>
      <queryTableField id="4" name="Option 8" tableColumnId="4"/>
      <queryTableField id="5" dataBound="0" tableColumnId="5"/>
    </queryTableFields>
  </queryTableRefresh>
</queryTable>
</file>

<file path=xl/tables/_rels/table5.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6B6EBE-B05C-4180-9F01-53F17E1207EB}" name="TableOpt1" displayName="TableOpt1" ref="A18:E27" totalsRowShown="0" headerRowDxfId="80" dataDxfId="78" headerRowBorderDxfId="79" tableBorderDxfId="77" totalsRowBorderDxfId="76" headerRowCellStyle="Normal 5" dataCellStyle="Normal 5">
  <autoFilter ref="A18:E27" xr:uid="{236B6EBE-B05C-4180-9F01-53F17E1207EB}"/>
  <tableColumns count="5">
    <tableColumn id="1" xr3:uid="{9B0BCAE2-043B-40A3-A096-BD725A4957CD}" name="State" dataDxfId="75" dataCellStyle="Normal 5"/>
    <tableColumn id="2" xr3:uid="{3928F148-39C8-4578-835E-232549937877}" name="Electricity_x000a_(SGEe)" dataDxfId="74" dataCellStyle="Normal 5"/>
    <tableColumn id="3" xr3:uid="{38BAF06F-14CD-4E26-93ED-B687CF7FD3BB}" name="Gas_x000a_(SGEg)" dataDxfId="73" dataCellStyle="Normal 5"/>
    <tableColumn id="4" xr3:uid="{AA18110E-720E-4CBB-9CD1-8F739DEB9A4E}" name="Diesel_x000a_(SGEd)" dataDxfId="72" dataCellStyle="Normal 5"/>
    <tableColumn id="5" xr3:uid="{462BBB19-57A0-496F-A30F-6B492DA1F650}" name="LPG (SGElpg)" dataDxfId="71" dataCellStyle="Normal 5"/>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2D0ED174-6FFF-4439-929C-FBB978202122}" name="TableOpt6" displayName="TableOpt6" ref="A30:E39" totalsRowShown="0" headerRowDxfId="70" dataDxfId="68" headerRowBorderDxfId="69" tableBorderDxfId="67" totalsRowBorderDxfId="66" headerRowCellStyle="Normal 5" dataCellStyle="Normal 5">
  <autoFilter ref="A30:E39" xr:uid="{2D0ED174-6FFF-4439-929C-FBB978202122}"/>
  <tableColumns count="5">
    <tableColumn id="1" xr3:uid="{5C096403-92F4-4397-9A3F-AF06E622CC76}" name="State" dataDxfId="65" dataCellStyle="Normal 5"/>
    <tableColumn id="2" xr3:uid="{BAB47A55-3337-4121-8955-5133A0A53662}" name="Electricity_x000a_(SGEe)" dataDxfId="64" dataCellStyle="Normal 5"/>
    <tableColumn id="3" xr3:uid="{CC9FE900-7215-4A7B-A02D-891942AA494B}" name="Gas_x000a_(SGEg)" dataDxfId="63" dataCellStyle="Normal 5"/>
    <tableColumn id="4" xr3:uid="{EFD4A780-20A0-473F-ABCE-B2093167860D}" name="Diesel_x000a_(SGEd)" dataDxfId="62" dataCellStyle="Normal 5"/>
    <tableColumn id="5" xr3:uid="{63DE6A07-2B76-419D-BA83-DCA28CB6D8FC}" name="LPG (SGElpg)" dataDxfId="61" dataCellStyle="Normal 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F051D10-C66D-438B-8A0C-393A2FF437DA}" name="TableOpt8" displayName="TableOpt8" ref="A42:E51" totalsRowShown="0" headerRowDxfId="60" dataDxfId="58" headerRowBorderDxfId="59" tableBorderDxfId="57" totalsRowBorderDxfId="56" headerRowCellStyle="Normal 5" dataCellStyle="Normal 5">
  <autoFilter ref="A42:E51" xr:uid="{DF051D10-C66D-438B-8A0C-393A2FF437DA}"/>
  <tableColumns count="5">
    <tableColumn id="1" xr3:uid="{03F32C11-4466-4186-9D62-9B4DA731623E}" name="State" dataDxfId="55" dataCellStyle="Normal 5"/>
    <tableColumn id="2" xr3:uid="{EBB6A9AD-4FD8-4093-B86F-02BB70309923}" name="Electricity_x000a_(SGEe)" dataDxfId="54" dataCellStyle="Normal 5"/>
    <tableColumn id="3" xr3:uid="{0E477291-94F6-43F5-A85C-1484111E94FD}" name="Gas_x000a_(SGEg)" dataDxfId="53" dataCellStyle="Normal 5"/>
    <tableColumn id="4" xr3:uid="{CA8A3005-949E-4BF4-BD20-C8482DD76CAB}" name="Diesel_x000a_(SGEd)" dataDxfId="52" dataCellStyle="Normal 5"/>
    <tableColumn id="5" xr3:uid="{1D2F5BD6-4F27-4151-9D10-41B2EFD290B3}" name="LPG (SGElpg)" dataDxfId="51" dataCellStyle="Normal 5"/>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9601FA7-C856-4F9A-B34F-CB72E352E06D}" name="TableCurrent" displayName="TableCurrent" ref="A6:E15" totalsRowShown="0" headerRowDxfId="50" dataDxfId="48" headerRowBorderDxfId="49" tableBorderDxfId="47" totalsRowBorderDxfId="46" headerRowCellStyle="Normal 5" dataCellStyle="Normal 5">
  <autoFilter ref="A6:E15" xr:uid="{89601FA7-C856-4F9A-B34F-CB72E352E06D}"/>
  <tableColumns count="5">
    <tableColumn id="1" xr3:uid="{BD9D3A49-8B88-43DF-8E74-743C2E6986AB}" name="State" dataDxfId="45" dataCellStyle="Normal 5"/>
    <tableColumn id="2" xr3:uid="{72977908-FBD7-4B51-A194-9C3C81FDD5EC}" name="Electricity_x000a_(SGEe)" dataDxfId="44" dataCellStyle="Normal 5"/>
    <tableColumn id="3" xr3:uid="{32C0C01D-AF72-439A-BDB9-FA933966C07E}" name="Gas_x000a_(SGEg)" dataDxfId="43" dataCellStyle="Normal 5"/>
    <tableColumn id="4" xr3:uid="{899EE058-6AD1-4602-A30F-DF2A23D2BFC2}" name="Diesel_x000a_(SGEd)" dataDxfId="42" dataCellStyle="Normal 5"/>
    <tableColumn id="5" xr3:uid="{C1396820-1798-4378-9B91-ACBD56ECE0C4}" name="LPG (SGElpg)" dataDxfId="41" dataCellStyle="Normal 5"/>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C8D6400-2BF2-4CA5-9E1F-31A635BEF995}" name="TableCoefficient" displayName="TableCoefficient" ref="A3:E11" tableType="queryTable" totalsRowShown="0">
  <tableColumns count="5">
    <tableColumn id="1" xr3:uid="{E4018C1D-F279-4C1A-B713-4B0403939E18}" uniqueName="1" name="State" queryTableFieldId="1" dataDxfId="40"/>
    <tableColumn id="2" xr3:uid="{48B6F6C6-FC29-4C1A-9768-9A30D09645FD}" uniqueName="2" name="Option 1" queryTableFieldId="2"/>
    <tableColumn id="3" xr3:uid="{8C679E79-F52B-44F8-95D7-54519A98D014}" uniqueName="3" name="Option 6" queryTableFieldId="3"/>
    <tableColumn id="4" xr3:uid="{9F048F2B-5494-4369-9E4C-7446B0088CF6}" uniqueName="4" name="Option 8" queryTableFieldId="4"/>
    <tableColumn id="5" xr3:uid="{1AB6548B-3760-4E55-B8F4-D316350648D0}" uniqueName="5" name="Current" queryTableFieldId="5"/>
  </tableColumns>
  <tableStyleInfo name="TableStyleMedium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01D5B33-4618-461E-AD0D-88792E386112}" name="TableRetailcategory" displayName="TableRetailcategory" ref="A17:B25" totalsRowShown="0" headerRowDxfId="39" headerRowBorderDxfId="38" tableBorderDxfId="37" totalsRowBorderDxfId="36" headerRowCellStyle="Normal 3">
  <autoFilter ref="A17:B25" xr:uid="{C01D5B33-4618-461E-AD0D-88792E386112}"/>
  <tableColumns count="2">
    <tableColumn id="1" xr3:uid="{04E4FB93-4F20-4698-B080-DA1D0C212C56}" name="Category" dataDxfId="35" dataCellStyle="Normal 3"/>
    <tableColumn id="2" xr3:uid="{21FDD99A-DDCB-4E62-99A2-FECCCF429A2F}" name="C factor" dataDxfId="34" dataCellStyle="Normal 3"/>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C5C4C-E245-49FD-BCF5-58402CD43FD9}">
  <dimension ref="A1:T6"/>
  <sheetViews>
    <sheetView workbookViewId="0">
      <selection activeCell="C26" sqref="C26"/>
    </sheetView>
  </sheetViews>
  <sheetFormatPr defaultColWidth="8.85546875" defaultRowHeight="12.75"/>
  <cols>
    <col min="1" max="1" width="8.85546875" style="308"/>
    <col min="2" max="2" width="39.7109375" style="308" customWidth="1"/>
    <col min="3" max="3" width="10.5703125" style="308" bestFit="1" customWidth="1"/>
    <col min="4" max="4" width="8.85546875" style="308"/>
    <col min="5" max="5" width="57.140625" style="308" customWidth="1"/>
    <col min="6" max="16384" width="8.85546875" style="308"/>
  </cols>
  <sheetData>
    <row r="1" spans="1:20">
      <c r="A1" s="322" t="s">
        <v>34</v>
      </c>
      <c r="B1" s="322" t="s">
        <v>35</v>
      </c>
      <c r="C1" s="322" t="s">
        <v>36</v>
      </c>
      <c r="D1" s="322" t="s">
        <v>37</v>
      </c>
      <c r="E1" s="328" t="s">
        <v>38</v>
      </c>
      <c r="F1" s="328"/>
      <c r="G1" s="328"/>
      <c r="H1" s="328"/>
      <c r="I1" s="328"/>
      <c r="J1" s="328"/>
      <c r="K1" s="328"/>
      <c r="L1" s="328"/>
      <c r="M1" s="328"/>
      <c r="N1" s="328"/>
      <c r="O1" s="328"/>
      <c r="P1" s="328"/>
      <c r="Q1" s="328"/>
      <c r="R1" s="328"/>
      <c r="S1" s="328"/>
      <c r="T1" s="328"/>
    </row>
    <row r="2" spans="1:20">
      <c r="A2" s="308" t="s">
        <v>233</v>
      </c>
      <c r="B2" s="308" t="s">
        <v>232</v>
      </c>
      <c r="C2" s="320">
        <v>45846</v>
      </c>
      <c r="D2" s="308" t="s">
        <v>234</v>
      </c>
      <c r="E2" s="308" t="s">
        <v>235</v>
      </c>
    </row>
    <row r="3" spans="1:20" ht="76.5">
      <c r="C3" s="320">
        <v>45862</v>
      </c>
      <c r="D3" s="308" t="s">
        <v>234</v>
      </c>
      <c r="E3" s="321" t="s">
        <v>236</v>
      </c>
    </row>
    <row r="4" spans="1:20" ht="102">
      <c r="B4" s="308" t="s">
        <v>240</v>
      </c>
      <c r="C4" s="320">
        <v>45876</v>
      </c>
      <c r="D4" s="308" t="s">
        <v>241</v>
      </c>
      <c r="E4" s="321" t="s">
        <v>245</v>
      </c>
    </row>
    <row r="5" spans="1:20" ht="185.25" customHeight="1">
      <c r="A5" s="308" t="s">
        <v>246</v>
      </c>
      <c r="B5" s="321" t="s">
        <v>247</v>
      </c>
      <c r="C5" s="320">
        <v>45755</v>
      </c>
      <c r="D5" s="308" t="s">
        <v>248</v>
      </c>
    </row>
    <row r="6" spans="1:20">
      <c r="B6" s="321"/>
      <c r="C6" s="320"/>
    </row>
  </sheetData>
  <mergeCells count="1">
    <mergeCell ref="E1:T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AEB62-795D-4B87-B6AB-16B124F62D52}">
  <sheetPr codeName="Sheet1"/>
  <dimension ref="A1:AH282"/>
  <sheetViews>
    <sheetView tabSelected="1" topLeftCell="A20" zoomScale="115" zoomScaleNormal="115" zoomScaleSheetLayoutView="70" workbookViewId="0">
      <selection activeCell="H19" sqref="H19:I22"/>
    </sheetView>
  </sheetViews>
  <sheetFormatPr defaultColWidth="9.28515625" defaultRowHeight="12.75"/>
  <cols>
    <col min="1" max="1" width="3.28515625" style="46" customWidth="1"/>
    <col min="2" max="2" width="19.28515625" style="46" customWidth="1"/>
    <col min="3" max="3" width="4" style="46" customWidth="1"/>
    <col min="4" max="4" width="19.28515625" style="46" customWidth="1"/>
    <col min="5" max="6" width="17.7109375" style="46" customWidth="1"/>
    <col min="7" max="7" width="2.28515625" style="46" customWidth="1"/>
    <col min="8" max="8" width="12.28515625" style="46" customWidth="1"/>
    <col min="9" max="9" width="8.85546875" style="46" customWidth="1"/>
    <col min="10" max="10" width="22.28515625" style="46" customWidth="1"/>
    <col min="11" max="11" width="19.28515625" style="46" customWidth="1"/>
    <col min="12" max="12" width="17.7109375" style="46" customWidth="1"/>
    <col min="13" max="13" width="12.7109375" style="46" bestFit="1" customWidth="1"/>
    <col min="14" max="14" width="11" style="46" bestFit="1" customWidth="1"/>
    <col min="15" max="15" width="9.28515625" style="46"/>
    <col min="16" max="17" width="18.5703125" style="46" customWidth="1"/>
    <col min="18" max="18" width="20.7109375" style="46" customWidth="1"/>
    <col min="19" max="19" width="12.28515625" style="46" customWidth="1"/>
    <col min="20" max="20" width="9.28515625" style="46"/>
    <col min="21" max="24" width="18.7109375" style="46" customWidth="1"/>
    <col min="25" max="262" width="9.28515625" style="46"/>
    <col min="263" max="263" width="3.28515625" style="46" customWidth="1"/>
    <col min="264" max="264" width="19.7109375" style="46" customWidth="1"/>
    <col min="265" max="265" width="14.7109375" style="46" customWidth="1"/>
    <col min="266" max="266" width="17.28515625" style="46" customWidth="1"/>
    <col min="267" max="267" width="16.42578125" style="46" customWidth="1"/>
    <col min="268" max="268" width="14.28515625" style="46" customWidth="1"/>
    <col min="269" max="269" width="2.28515625" style="46" customWidth="1"/>
    <col min="270" max="270" width="9.42578125" style="46" customWidth="1"/>
    <col min="271" max="271" width="8.7109375" style="46" customWidth="1"/>
    <col min="272" max="272" width="20.28515625" style="46" bestFit="1" customWidth="1"/>
    <col min="273" max="273" width="12.7109375" style="46" bestFit="1" customWidth="1"/>
    <col min="274" max="274" width="9.28515625" style="46"/>
    <col min="275" max="275" width="12.7109375" style="46" bestFit="1" customWidth="1"/>
    <col min="276" max="518" width="9.28515625" style="46"/>
    <col min="519" max="519" width="3.28515625" style="46" customWidth="1"/>
    <col min="520" max="520" width="19.7109375" style="46" customWidth="1"/>
    <col min="521" max="521" width="14.7109375" style="46" customWidth="1"/>
    <col min="522" max="522" width="17.28515625" style="46" customWidth="1"/>
    <col min="523" max="523" width="16.42578125" style="46" customWidth="1"/>
    <col min="524" max="524" width="14.28515625" style="46" customWidth="1"/>
    <col min="525" max="525" width="2.28515625" style="46" customWidth="1"/>
    <col min="526" max="526" width="9.42578125" style="46" customWidth="1"/>
    <col min="527" max="527" width="8.7109375" style="46" customWidth="1"/>
    <col min="528" max="528" width="20.28515625" style="46" bestFit="1" customWidth="1"/>
    <col min="529" max="529" width="12.7109375" style="46" bestFit="1" customWidth="1"/>
    <col min="530" max="530" width="9.28515625" style="46"/>
    <col min="531" max="531" width="12.7109375" style="46" bestFit="1" customWidth="1"/>
    <col min="532" max="774" width="9.28515625" style="46"/>
    <col min="775" max="775" width="3.28515625" style="46" customWidth="1"/>
    <col min="776" max="776" width="19.7109375" style="46" customWidth="1"/>
    <col min="777" max="777" width="14.7109375" style="46" customWidth="1"/>
    <col min="778" max="778" width="17.28515625" style="46" customWidth="1"/>
    <col min="779" max="779" width="16.42578125" style="46" customWidth="1"/>
    <col min="780" max="780" width="14.28515625" style="46" customWidth="1"/>
    <col min="781" max="781" width="2.28515625" style="46" customWidth="1"/>
    <col min="782" max="782" width="9.42578125" style="46" customWidth="1"/>
    <col min="783" max="783" width="8.7109375" style="46" customWidth="1"/>
    <col min="784" max="784" width="20.28515625" style="46" bestFit="1" customWidth="1"/>
    <col min="785" max="785" width="12.7109375" style="46" bestFit="1" customWidth="1"/>
    <col min="786" max="786" width="9.28515625" style="46"/>
    <col min="787" max="787" width="12.7109375" style="46" bestFit="1" customWidth="1"/>
    <col min="788" max="1030" width="9.28515625" style="46"/>
    <col min="1031" max="1031" width="3.28515625" style="46" customWidth="1"/>
    <col min="1032" max="1032" width="19.7109375" style="46" customWidth="1"/>
    <col min="1033" max="1033" width="14.7109375" style="46" customWidth="1"/>
    <col min="1034" max="1034" width="17.28515625" style="46" customWidth="1"/>
    <col min="1035" max="1035" width="16.42578125" style="46" customWidth="1"/>
    <col min="1036" max="1036" width="14.28515625" style="46" customWidth="1"/>
    <col min="1037" max="1037" width="2.28515625" style="46" customWidth="1"/>
    <col min="1038" max="1038" width="9.42578125" style="46" customWidth="1"/>
    <col min="1039" max="1039" width="8.7109375" style="46" customWidth="1"/>
    <col min="1040" max="1040" width="20.28515625" style="46" bestFit="1" customWidth="1"/>
    <col min="1041" max="1041" width="12.7109375" style="46" bestFit="1" customWidth="1"/>
    <col min="1042" max="1042" width="9.28515625" style="46"/>
    <col min="1043" max="1043" width="12.7109375" style="46" bestFit="1" customWidth="1"/>
    <col min="1044" max="1286" width="9.28515625" style="46"/>
    <col min="1287" max="1287" width="3.28515625" style="46" customWidth="1"/>
    <col min="1288" max="1288" width="19.7109375" style="46" customWidth="1"/>
    <col min="1289" max="1289" width="14.7109375" style="46" customWidth="1"/>
    <col min="1290" max="1290" width="17.28515625" style="46" customWidth="1"/>
    <col min="1291" max="1291" width="16.42578125" style="46" customWidth="1"/>
    <col min="1292" max="1292" width="14.28515625" style="46" customWidth="1"/>
    <col min="1293" max="1293" width="2.28515625" style="46" customWidth="1"/>
    <col min="1294" max="1294" width="9.42578125" style="46" customWidth="1"/>
    <col min="1295" max="1295" width="8.7109375" style="46" customWidth="1"/>
    <col min="1296" max="1296" width="20.28515625" style="46" bestFit="1" customWidth="1"/>
    <col min="1297" max="1297" width="12.7109375" style="46" bestFit="1" customWidth="1"/>
    <col min="1298" max="1298" width="9.28515625" style="46"/>
    <col min="1299" max="1299" width="12.7109375" style="46" bestFit="1" customWidth="1"/>
    <col min="1300" max="1542" width="9.28515625" style="46"/>
    <col min="1543" max="1543" width="3.28515625" style="46" customWidth="1"/>
    <col min="1544" max="1544" width="19.7109375" style="46" customWidth="1"/>
    <col min="1545" max="1545" width="14.7109375" style="46" customWidth="1"/>
    <col min="1546" max="1546" width="17.28515625" style="46" customWidth="1"/>
    <col min="1547" max="1547" width="16.42578125" style="46" customWidth="1"/>
    <col min="1548" max="1548" width="14.28515625" style="46" customWidth="1"/>
    <col min="1549" max="1549" width="2.28515625" style="46" customWidth="1"/>
    <col min="1550" max="1550" width="9.42578125" style="46" customWidth="1"/>
    <col min="1551" max="1551" width="8.7109375" style="46" customWidth="1"/>
    <col min="1552" max="1552" width="20.28515625" style="46" bestFit="1" customWidth="1"/>
    <col min="1553" max="1553" width="12.7109375" style="46" bestFit="1" customWidth="1"/>
    <col min="1554" max="1554" width="9.28515625" style="46"/>
    <col min="1555" max="1555" width="12.7109375" style="46" bestFit="1" customWidth="1"/>
    <col min="1556" max="1798" width="9.28515625" style="46"/>
    <col min="1799" max="1799" width="3.28515625" style="46" customWidth="1"/>
    <col min="1800" max="1800" width="19.7109375" style="46" customWidth="1"/>
    <col min="1801" max="1801" width="14.7109375" style="46" customWidth="1"/>
    <col min="1802" max="1802" width="17.28515625" style="46" customWidth="1"/>
    <col min="1803" max="1803" width="16.42578125" style="46" customWidth="1"/>
    <col min="1804" max="1804" width="14.28515625" style="46" customWidth="1"/>
    <col min="1805" max="1805" width="2.28515625" style="46" customWidth="1"/>
    <col min="1806" max="1806" width="9.42578125" style="46" customWidth="1"/>
    <col min="1807" max="1807" width="8.7109375" style="46" customWidth="1"/>
    <col min="1808" max="1808" width="20.28515625" style="46" bestFit="1" customWidth="1"/>
    <col min="1809" max="1809" width="12.7109375" style="46" bestFit="1" customWidth="1"/>
    <col min="1810" max="1810" width="9.28515625" style="46"/>
    <col min="1811" max="1811" width="12.7109375" style="46" bestFit="1" customWidth="1"/>
    <col min="1812" max="2054" width="9.28515625" style="46"/>
    <col min="2055" max="2055" width="3.28515625" style="46" customWidth="1"/>
    <col min="2056" max="2056" width="19.7109375" style="46" customWidth="1"/>
    <col min="2057" max="2057" width="14.7109375" style="46" customWidth="1"/>
    <col min="2058" max="2058" width="17.28515625" style="46" customWidth="1"/>
    <col min="2059" max="2059" width="16.42578125" style="46" customWidth="1"/>
    <col min="2060" max="2060" width="14.28515625" style="46" customWidth="1"/>
    <col min="2061" max="2061" width="2.28515625" style="46" customWidth="1"/>
    <col min="2062" max="2062" width="9.42578125" style="46" customWidth="1"/>
    <col min="2063" max="2063" width="8.7109375" style="46" customWidth="1"/>
    <col min="2064" max="2064" width="20.28515625" style="46" bestFit="1" customWidth="1"/>
    <col min="2065" max="2065" width="12.7109375" style="46" bestFit="1" customWidth="1"/>
    <col min="2066" max="2066" width="9.28515625" style="46"/>
    <col min="2067" max="2067" width="12.7109375" style="46" bestFit="1" customWidth="1"/>
    <col min="2068" max="2310" width="9.28515625" style="46"/>
    <col min="2311" max="2311" width="3.28515625" style="46" customWidth="1"/>
    <col min="2312" max="2312" width="19.7109375" style="46" customWidth="1"/>
    <col min="2313" max="2313" width="14.7109375" style="46" customWidth="1"/>
    <col min="2314" max="2314" width="17.28515625" style="46" customWidth="1"/>
    <col min="2315" max="2315" width="16.42578125" style="46" customWidth="1"/>
    <col min="2316" max="2316" width="14.28515625" style="46" customWidth="1"/>
    <col min="2317" max="2317" width="2.28515625" style="46" customWidth="1"/>
    <col min="2318" max="2318" width="9.42578125" style="46" customWidth="1"/>
    <col min="2319" max="2319" width="8.7109375" style="46" customWidth="1"/>
    <col min="2320" max="2320" width="20.28515625" style="46" bestFit="1" customWidth="1"/>
    <col min="2321" max="2321" width="12.7109375" style="46" bestFit="1" customWidth="1"/>
    <col min="2322" max="2322" width="9.28515625" style="46"/>
    <col min="2323" max="2323" width="12.7109375" style="46" bestFit="1" customWidth="1"/>
    <col min="2324" max="2566" width="9.28515625" style="46"/>
    <col min="2567" max="2567" width="3.28515625" style="46" customWidth="1"/>
    <col min="2568" max="2568" width="19.7109375" style="46" customWidth="1"/>
    <col min="2569" max="2569" width="14.7109375" style="46" customWidth="1"/>
    <col min="2570" max="2570" width="17.28515625" style="46" customWidth="1"/>
    <col min="2571" max="2571" width="16.42578125" style="46" customWidth="1"/>
    <col min="2572" max="2572" width="14.28515625" style="46" customWidth="1"/>
    <col min="2573" max="2573" width="2.28515625" style="46" customWidth="1"/>
    <col min="2574" max="2574" width="9.42578125" style="46" customWidth="1"/>
    <col min="2575" max="2575" width="8.7109375" style="46" customWidth="1"/>
    <col min="2576" max="2576" width="20.28515625" style="46" bestFit="1" customWidth="1"/>
    <col min="2577" max="2577" width="12.7109375" style="46" bestFit="1" customWidth="1"/>
    <col min="2578" max="2578" width="9.28515625" style="46"/>
    <col min="2579" max="2579" width="12.7109375" style="46" bestFit="1" customWidth="1"/>
    <col min="2580" max="2822" width="9.28515625" style="46"/>
    <col min="2823" max="2823" width="3.28515625" style="46" customWidth="1"/>
    <col min="2824" max="2824" width="19.7109375" style="46" customWidth="1"/>
    <col min="2825" max="2825" width="14.7109375" style="46" customWidth="1"/>
    <col min="2826" max="2826" width="17.28515625" style="46" customWidth="1"/>
    <col min="2827" max="2827" width="16.42578125" style="46" customWidth="1"/>
    <col min="2828" max="2828" width="14.28515625" style="46" customWidth="1"/>
    <col min="2829" max="2829" width="2.28515625" style="46" customWidth="1"/>
    <col min="2830" max="2830" width="9.42578125" style="46" customWidth="1"/>
    <col min="2831" max="2831" width="8.7109375" style="46" customWidth="1"/>
    <col min="2832" max="2832" width="20.28515625" style="46" bestFit="1" customWidth="1"/>
    <col min="2833" max="2833" width="12.7109375" style="46" bestFit="1" customWidth="1"/>
    <col min="2834" max="2834" width="9.28515625" style="46"/>
    <col min="2835" max="2835" width="12.7109375" style="46" bestFit="1" customWidth="1"/>
    <col min="2836" max="3078" width="9.28515625" style="46"/>
    <col min="3079" max="3079" width="3.28515625" style="46" customWidth="1"/>
    <col min="3080" max="3080" width="19.7109375" style="46" customWidth="1"/>
    <col min="3081" max="3081" width="14.7109375" style="46" customWidth="1"/>
    <col min="3082" max="3082" width="17.28515625" style="46" customWidth="1"/>
    <col min="3083" max="3083" width="16.42578125" style="46" customWidth="1"/>
    <col min="3084" max="3084" width="14.28515625" style="46" customWidth="1"/>
    <col min="3085" max="3085" width="2.28515625" style="46" customWidth="1"/>
    <col min="3086" max="3086" width="9.42578125" style="46" customWidth="1"/>
    <col min="3087" max="3087" width="8.7109375" style="46" customWidth="1"/>
    <col min="3088" max="3088" width="20.28515625" style="46" bestFit="1" customWidth="1"/>
    <col min="3089" max="3089" width="12.7109375" style="46" bestFit="1" customWidth="1"/>
    <col min="3090" max="3090" width="9.28515625" style="46"/>
    <col min="3091" max="3091" width="12.7109375" style="46" bestFit="1" customWidth="1"/>
    <col min="3092" max="3334" width="9.28515625" style="46"/>
    <col min="3335" max="3335" width="3.28515625" style="46" customWidth="1"/>
    <col min="3336" max="3336" width="19.7109375" style="46" customWidth="1"/>
    <col min="3337" max="3337" width="14.7109375" style="46" customWidth="1"/>
    <col min="3338" max="3338" width="17.28515625" style="46" customWidth="1"/>
    <col min="3339" max="3339" width="16.42578125" style="46" customWidth="1"/>
    <col min="3340" max="3340" width="14.28515625" style="46" customWidth="1"/>
    <col min="3341" max="3341" width="2.28515625" style="46" customWidth="1"/>
    <col min="3342" max="3342" width="9.42578125" style="46" customWidth="1"/>
    <col min="3343" max="3343" width="8.7109375" style="46" customWidth="1"/>
    <col min="3344" max="3344" width="20.28515625" style="46" bestFit="1" customWidth="1"/>
    <col min="3345" max="3345" width="12.7109375" style="46" bestFit="1" customWidth="1"/>
    <col min="3346" max="3346" width="9.28515625" style="46"/>
    <col min="3347" max="3347" width="12.7109375" style="46" bestFit="1" customWidth="1"/>
    <col min="3348" max="3590" width="9.28515625" style="46"/>
    <col min="3591" max="3591" width="3.28515625" style="46" customWidth="1"/>
    <col min="3592" max="3592" width="19.7109375" style="46" customWidth="1"/>
    <col min="3593" max="3593" width="14.7109375" style="46" customWidth="1"/>
    <col min="3594" max="3594" width="17.28515625" style="46" customWidth="1"/>
    <col min="3595" max="3595" width="16.42578125" style="46" customWidth="1"/>
    <col min="3596" max="3596" width="14.28515625" style="46" customWidth="1"/>
    <col min="3597" max="3597" width="2.28515625" style="46" customWidth="1"/>
    <col min="3598" max="3598" width="9.42578125" style="46" customWidth="1"/>
    <col min="3599" max="3599" width="8.7109375" style="46" customWidth="1"/>
    <col min="3600" max="3600" width="20.28515625" style="46" bestFit="1" customWidth="1"/>
    <col min="3601" max="3601" width="12.7109375" style="46" bestFit="1" customWidth="1"/>
    <col min="3602" max="3602" width="9.28515625" style="46"/>
    <col min="3603" max="3603" width="12.7109375" style="46" bestFit="1" customWidth="1"/>
    <col min="3604" max="3846" width="9.28515625" style="46"/>
    <col min="3847" max="3847" width="3.28515625" style="46" customWidth="1"/>
    <col min="3848" max="3848" width="19.7109375" style="46" customWidth="1"/>
    <col min="3849" max="3849" width="14.7109375" style="46" customWidth="1"/>
    <col min="3850" max="3850" width="17.28515625" style="46" customWidth="1"/>
    <col min="3851" max="3851" width="16.42578125" style="46" customWidth="1"/>
    <col min="3852" max="3852" width="14.28515625" style="46" customWidth="1"/>
    <col min="3853" max="3853" width="2.28515625" style="46" customWidth="1"/>
    <col min="3854" max="3854" width="9.42578125" style="46" customWidth="1"/>
    <col min="3855" max="3855" width="8.7109375" style="46" customWidth="1"/>
    <col min="3856" max="3856" width="20.28515625" style="46" bestFit="1" customWidth="1"/>
    <col min="3857" max="3857" width="12.7109375" style="46" bestFit="1" customWidth="1"/>
    <col min="3858" max="3858" width="9.28515625" style="46"/>
    <col min="3859" max="3859" width="12.7109375" style="46" bestFit="1" customWidth="1"/>
    <col min="3860" max="4102" width="9.28515625" style="46"/>
    <col min="4103" max="4103" width="3.28515625" style="46" customWidth="1"/>
    <col min="4104" max="4104" width="19.7109375" style="46" customWidth="1"/>
    <col min="4105" max="4105" width="14.7109375" style="46" customWidth="1"/>
    <col min="4106" max="4106" width="17.28515625" style="46" customWidth="1"/>
    <col min="4107" max="4107" width="16.42578125" style="46" customWidth="1"/>
    <col min="4108" max="4108" width="14.28515625" style="46" customWidth="1"/>
    <col min="4109" max="4109" width="2.28515625" style="46" customWidth="1"/>
    <col min="4110" max="4110" width="9.42578125" style="46" customWidth="1"/>
    <col min="4111" max="4111" width="8.7109375" style="46" customWidth="1"/>
    <col min="4112" max="4112" width="20.28515625" style="46" bestFit="1" customWidth="1"/>
    <col min="4113" max="4113" width="12.7109375" style="46" bestFit="1" customWidth="1"/>
    <col min="4114" max="4114" width="9.28515625" style="46"/>
    <col min="4115" max="4115" width="12.7109375" style="46" bestFit="1" customWidth="1"/>
    <col min="4116" max="4358" width="9.28515625" style="46"/>
    <col min="4359" max="4359" width="3.28515625" style="46" customWidth="1"/>
    <col min="4360" max="4360" width="19.7109375" style="46" customWidth="1"/>
    <col min="4361" max="4361" width="14.7109375" style="46" customWidth="1"/>
    <col min="4362" max="4362" width="17.28515625" style="46" customWidth="1"/>
    <col min="4363" max="4363" width="16.42578125" style="46" customWidth="1"/>
    <col min="4364" max="4364" width="14.28515625" style="46" customWidth="1"/>
    <col min="4365" max="4365" width="2.28515625" style="46" customWidth="1"/>
    <col min="4366" max="4366" width="9.42578125" style="46" customWidth="1"/>
    <col min="4367" max="4367" width="8.7109375" style="46" customWidth="1"/>
    <col min="4368" max="4368" width="20.28515625" style="46" bestFit="1" customWidth="1"/>
    <col min="4369" max="4369" width="12.7109375" style="46" bestFit="1" customWidth="1"/>
    <col min="4370" max="4370" width="9.28515625" style="46"/>
    <col min="4371" max="4371" width="12.7109375" style="46" bestFit="1" customWidth="1"/>
    <col min="4372" max="4614" width="9.28515625" style="46"/>
    <col min="4615" max="4615" width="3.28515625" style="46" customWidth="1"/>
    <col min="4616" max="4616" width="19.7109375" style="46" customWidth="1"/>
    <col min="4617" max="4617" width="14.7109375" style="46" customWidth="1"/>
    <col min="4618" max="4618" width="17.28515625" style="46" customWidth="1"/>
    <col min="4619" max="4619" width="16.42578125" style="46" customWidth="1"/>
    <col min="4620" max="4620" width="14.28515625" style="46" customWidth="1"/>
    <col min="4621" max="4621" width="2.28515625" style="46" customWidth="1"/>
    <col min="4622" max="4622" width="9.42578125" style="46" customWidth="1"/>
    <col min="4623" max="4623" width="8.7109375" style="46" customWidth="1"/>
    <col min="4624" max="4624" width="20.28515625" style="46" bestFit="1" customWidth="1"/>
    <col min="4625" max="4625" width="12.7109375" style="46" bestFit="1" customWidth="1"/>
    <col min="4626" max="4626" width="9.28515625" style="46"/>
    <col min="4627" max="4627" width="12.7109375" style="46" bestFit="1" customWidth="1"/>
    <col min="4628" max="4870" width="9.28515625" style="46"/>
    <col min="4871" max="4871" width="3.28515625" style="46" customWidth="1"/>
    <col min="4872" max="4872" width="19.7109375" style="46" customWidth="1"/>
    <col min="4873" max="4873" width="14.7109375" style="46" customWidth="1"/>
    <col min="4874" max="4874" width="17.28515625" style="46" customWidth="1"/>
    <col min="4875" max="4875" width="16.42578125" style="46" customWidth="1"/>
    <col min="4876" max="4876" width="14.28515625" style="46" customWidth="1"/>
    <col min="4877" max="4877" width="2.28515625" style="46" customWidth="1"/>
    <col min="4878" max="4878" width="9.42578125" style="46" customWidth="1"/>
    <col min="4879" max="4879" width="8.7109375" style="46" customWidth="1"/>
    <col min="4880" max="4880" width="20.28515625" style="46" bestFit="1" customWidth="1"/>
    <col min="4881" max="4881" width="12.7109375" style="46" bestFit="1" customWidth="1"/>
    <col min="4882" max="4882" width="9.28515625" style="46"/>
    <col min="4883" max="4883" width="12.7109375" style="46" bestFit="1" customWidth="1"/>
    <col min="4884" max="5126" width="9.28515625" style="46"/>
    <col min="5127" max="5127" width="3.28515625" style="46" customWidth="1"/>
    <col min="5128" max="5128" width="19.7109375" style="46" customWidth="1"/>
    <col min="5129" max="5129" width="14.7109375" style="46" customWidth="1"/>
    <col min="5130" max="5130" width="17.28515625" style="46" customWidth="1"/>
    <col min="5131" max="5131" width="16.42578125" style="46" customWidth="1"/>
    <col min="5132" max="5132" width="14.28515625" style="46" customWidth="1"/>
    <col min="5133" max="5133" width="2.28515625" style="46" customWidth="1"/>
    <col min="5134" max="5134" width="9.42578125" style="46" customWidth="1"/>
    <col min="5135" max="5135" width="8.7109375" style="46" customWidth="1"/>
    <col min="5136" max="5136" width="20.28515625" style="46" bestFit="1" customWidth="1"/>
    <col min="5137" max="5137" width="12.7109375" style="46" bestFit="1" customWidth="1"/>
    <col min="5138" max="5138" width="9.28515625" style="46"/>
    <col min="5139" max="5139" width="12.7109375" style="46" bestFit="1" customWidth="1"/>
    <col min="5140" max="5382" width="9.28515625" style="46"/>
    <col min="5383" max="5383" width="3.28515625" style="46" customWidth="1"/>
    <col min="5384" max="5384" width="19.7109375" style="46" customWidth="1"/>
    <col min="5385" max="5385" width="14.7109375" style="46" customWidth="1"/>
    <col min="5386" max="5386" width="17.28515625" style="46" customWidth="1"/>
    <col min="5387" max="5387" width="16.42578125" style="46" customWidth="1"/>
    <col min="5388" max="5388" width="14.28515625" style="46" customWidth="1"/>
    <col min="5389" max="5389" width="2.28515625" style="46" customWidth="1"/>
    <col min="5390" max="5390" width="9.42578125" style="46" customWidth="1"/>
    <col min="5391" max="5391" width="8.7109375" style="46" customWidth="1"/>
    <col min="5392" max="5392" width="20.28515625" style="46" bestFit="1" customWidth="1"/>
    <col min="5393" max="5393" width="12.7109375" style="46" bestFit="1" customWidth="1"/>
    <col min="5394" max="5394" width="9.28515625" style="46"/>
    <col min="5395" max="5395" width="12.7109375" style="46" bestFit="1" customWidth="1"/>
    <col min="5396" max="5638" width="9.28515625" style="46"/>
    <col min="5639" max="5639" width="3.28515625" style="46" customWidth="1"/>
    <col min="5640" max="5640" width="19.7109375" style="46" customWidth="1"/>
    <col min="5641" max="5641" width="14.7109375" style="46" customWidth="1"/>
    <col min="5642" max="5642" width="17.28515625" style="46" customWidth="1"/>
    <col min="5643" max="5643" width="16.42578125" style="46" customWidth="1"/>
    <col min="5644" max="5644" width="14.28515625" style="46" customWidth="1"/>
    <col min="5645" max="5645" width="2.28515625" style="46" customWidth="1"/>
    <col min="5646" max="5646" width="9.42578125" style="46" customWidth="1"/>
    <col min="5647" max="5647" width="8.7109375" style="46" customWidth="1"/>
    <col min="5648" max="5648" width="20.28515625" style="46" bestFit="1" customWidth="1"/>
    <col min="5649" max="5649" width="12.7109375" style="46" bestFit="1" customWidth="1"/>
    <col min="5650" max="5650" width="9.28515625" style="46"/>
    <col min="5651" max="5651" width="12.7109375" style="46" bestFit="1" customWidth="1"/>
    <col min="5652" max="5894" width="9.28515625" style="46"/>
    <col min="5895" max="5895" width="3.28515625" style="46" customWidth="1"/>
    <col min="5896" max="5896" width="19.7109375" style="46" customWidth="1"/>
    <col min="5897" max="5897" width="14.7109375" style="46" customWidth="1"/>
    <col min="5898" max="5898" width="17.28515625" style="46" customWidth="1"/>
    <col min="5899" max="5899" width="16.42578125" style="46" customWidth="1"/>
    <col min="5900" max="5900" width="14.28515625" style="46" customWidth="1"/>
    <col min="5901" max="5901" width="2.28515625" style="46" customWidth="1"/>
    <col min="5902" max="5902" width="9.42578125" style="46" customWidth="1"/>
    <col min="5903" max="5903" width="8.7109375" style="46" customWidth="1"/>
    <col min="5904" max="5904" width="20.28515625" style="46" bestFit="1" customWidth="1"/>
    <col min="5905" max="5905" width="12.7109375" style="46" bestFit="1" customWidth="1"/>
    <col min="5906" max="5906" width="9.28515625" style="46"/>
    <col min="5907" max="5907" width="12.7109375" style="46" bestFit="1" customWidth="1"/>
    <col min="5908" max="6150" width="9.28515625" style="46"/>
    <col min="6151" max="6151" width="3.28515625" style="46" customWidth="1"/>
    <col min="6152" max="6152" width="19.7109375" style="46" customWidth="1"/>
    <col min="6153" max="6153" width="14.7109375" style="46" customWidth="1"/>
    <col min="6154" max="6154" width="17.28515625" style="46" customWidth="1"/>
    <col min="6155" max="6155" width="16.42578125" style="46" customWidth="1"/>
    <col min="6156" max="6156" width="14.28515625" style="46" customWidth="1"/>
    <col min="6157" max="6157" width="2.28515625" style="46" customWidth="1"/>
    <col min="6158" max="6158" width="9.42578125" style="46" customWidth="1"/>
    <col min="6159" max="6159" width="8.7109375" style="46" customWidth="1"/>
    <col min="6160" max="6160" width="20.28515625" style="46" bestFit="1" customWidth="1"/>
    <col min="6161" max="6161" width="12.7109375" style="46" bestFit="1" customWidth="1"/>
    <col min="6162" max="6162" width="9.28515625" style="46"/>
    <col min="6163" max="6163" width="12.7109375" style="46" bestFit="1" customWidth="1"/>
    <col min="6164" max="6406" width="9.28515625" style="46"/>
    <col min="6407" max="6407" width="3.28515625" style="46" customWidth="1"/>
    <col min="6408" max="6408" width="19.7109375" style="46" customWidth="1"/>
    <col min="6409" max="6409" width="14.7109375" style="46" customWidth="1"/>
    <col min="6410" max="6410" width="17.28515625" style="46" customWidth="1"/>
    <col min="6411" max="6411" width="16.42578125" style="46" customWidth="1"/>
    <col min="6412" max="6412" width="14.28515625" style="46" customWidth="1"/>
    <col min="6413" max="6413" width="2.28515625" style="46" customWidth="1"/>
    <col min="6414" max="6414" width="9.42578125" style="46" customWidth="1"/>
    <col min="6415" max="6415" width="8.7109375" style="46" customWidth="1"/>
    <col min="6416" max="6416" width="20.28515625" style="46" bestFit="1" customWidth="1"/>
    <col min="6417" max="6417" width="12.7109375" style="46" bestFit="1" customWidth="1"/>
    <col min="6418" max="6418" width="9.28515625" style="46"/>
    <col min="6419" max="6419" width="12.7109375" style="46" bestFit="1" customWidth="1"/>
    <col min="6420" max="6662" width="9.28515625" style="46"/>
    <col min="6663" max="6663" width="3.28515625" style="46" customWidth="1"/>
    <col min="6664" max="6664" width="19.7109375" style="46" customWidth="1"/>
    <col min="6665" max="6665" width="14.7109375" style="46" customWidth="1"/>
    <col min="6666" max="6666" width="17.28515625" style="46" customWidth="1"/>
    <col min="6667" max="6667" width="16.42578125" style="46" customWidth="1"/>
    <col min="6668" max="6668" width="14.28515625" style="46" customWidth="1"/>
    <col min="6669" max="6669" width="2.28515625" style="46" customWidth="1"/>
    <col min="6670" max="6670" width="9.42578125" style="46" customWidth="1"/>
    <col min="6671" max="6671" width="8.7109375" style="46" customWidth="1"/>
    <col min="6672" max="6672" width="20.28515625" style="46" bestFit="1" customWidth="1"/>
    <col min="6673" max="6673" width="12.7109375" style="46" bestFit="1" customWidth="1"/>
    <col min="6674" max="6674" width="9.28515625" style="46"/>
    <col min="6675" max="6675" width="12.7109375" style="46" bestFit="1" customWidth="1"/>
    <col min="6676" max="6918" width="9.28515625" style="46"/>
    <col min="6919" max="6919" width="3.28515625" style="46" customWidth="1"/>
    <col min="6920" max="6920" width="19.7109375" style="46" customWidth="1"/>
    <col min="6921" max="6921" width="14.7109375" style="46" customWidth="1"/>
    <col min="6922" max="6922" width="17.28515625" style="46" customWidth="1"/>
    <col min="6923" max="6923" width="16.42578125" style="46" customWidth="1"/>
    <col min="6924" max="6924" width="14.28515625" style="46" customWidth="1"/>
    <col min="6925" max="6925" width="2.28515625" style="46" customWidth="1"/>
    <col min="6926" max="6926" width="9.42578125" style="46" customWidth="1"/>
    <col min="6927" max="6927" width="8.7109375" style="46" customWidth="1"/>
    <col min="6928" max="6928" width="20.28515625" style="46" bestFit="1" customWidth="1"/>
    <col min="6929" max="6929" width="12.7109375" style="46" bestFit="1" customWidth="1"/>
    <col min="6930" max="6930" width="9.28515625" style="46"/>
    <col min="6931" max="6931" width="12.7109375" style="46" bestFit="1" customWidth="1"/>
    <col min="6932" max="7174" width="9.28515625" style="46"/>
    <col min="7175" max="7175" width="3.28515625" style="46" customWidth="1"/>
    <col min="7176" max="7176" width="19.7109375" style="46" customWidth="1"/>
    <col min="7177" max="7177" width="14.7109375" style="46" customWidth="1"/>
    <col min="7178" max="7178" width="17.28515625" style="46" customWidth="1"/>
    <col min="7179" max="7179" width="16.42578125" style="46" customWidth="1"/>
    <col min="7180" max="7180" width="14.28515625" style="46" customWidth="1"/>
    <col min="7181" max="7181" width="2.28515625" style="46" customWidth="1"/>
    <col min="7182" max="7182" width="9.42578125" style="46" customWidth="1"/>
    <col min="7183" max="7183" width="8.7109375" style="46" customWidth="1"/>
    <col min="7184" max="7184" width="20.28515625" style="46" bestFit="1" customWidth="1"/>
    <col min="7185" max="7185" width="12.7109375" style="46" bestFit="1" customWidth="1"/>
    <col min="7186" max="7186" width="9.28515625" style="46"/>
    <col min="7187" max="7187" width="12.7109375" style="46" bestFit="1" customWidth="1"/>
    <col min="7188" max="7430" width="9.28515625" style="46"/>
    <col min="7431" max="7431" width="3.28515625" style="46" customWidth="1"/>
    <col min="7432" max="7432" width="19.7109375" style="46" customWidth="1"/>
    <col min="7433" max="7433" width="14.7109375" style="46" customWidth="1"/>
    <col min="7434" max="7434" width="17.28515625" style="46" customWidth="1"/>
    <col min="7435" max="7435" width="16.42578125" style="46" customWidth="1"/>
    <col min="7436" max="7436" width="14.28515625" style="46" customWidth="1"/>
    <col min="7437" max="7437" width="2.28515625" style="46" customWidth="1"/>
    <col min="7438" max="7438" width="9.42578125" style="46" customWidth="1"/>
    <col min="7439" max="7439" width="8.7109375" style="46" customWidth="1"/>
    <col min="7440" max="7440" width="20.28515625" style="46" bestFit="1" customWidth="1"/>
    <col min="7441" max="7441" width="12.7109375" style="46" bestFit="1" customWidth="1"/>
    <col min="7442" max="7442" width="9.28515625" style="46"/>
    <col min="7443" max="7443" width="12.7109375" style="46" bestFit="1" customWidth="1"/>
    <col min="7444" max="7686" width="9.28515625" style="46"/>
    <col min="7687" max="7687" width="3.28515625" style="46" customWidth="1"/>
    <col min="7688" max="7688" width="19.7109375" style="46" customWidth="1"/>
    <col min="7689" max="7689" width="14.7109375" style="46" customWidth="1"/>
    <col min="7690" max="7690" width="17.28515625" style="46" customWidth="1"/>
    <col min="7691" max="7691" width="16.42578125" style="46" customWidth="1"/>
    <col min="7692" max="7692" width="14.28515625" style="46" customWidth="1"/>
    <col min="7693" max="7693" width="2.28515625" style="46" customWidth="1"/>
    <col min="7694" max="7694" width="9.42578125" style="46" customWidth="1"/>
    <col min="7695" max="7695" width="8.7109375" style="46" customWidth="1"/>
    <col min="7696" max="7696" width="20.28515625" style="46" bestFit="1" customWidth="1"/>
    <col min="7697" max="7697" width="12.7109375" style="46" bestFit="1" customWidth="1"/>
    <col min="7698" max="7698" width="9.28515625" style="46"/>
    <col min="7699" max="7699" width="12.7109375" style="46" bestFit="1" customWidth="1"/>
    <col min="7700" max="7942" width="9.28515625" style="46"/>
    <col min="7943" max="7943" width="3.28515625" style="46" customWidth="1"/>
    <col min="7944" max="7944" width="19.7109375" style="46" customWidth="1"/>
    <col min="7945" max="7945" width="14.7109375" style="46" customWidth="1"/>
    <col min="7946" max="7946" width="17.28515625" style="46" customWidth="1"/>
    <col min="7947" max="7947" width="16.42578125" style="46" customWidth="1"/>
    <col min="7948" max="7948" width="14.28515625" style="46" customWidth="1"/>
    <col min="7949" max="7949" width="2.28515625" style="46" customWidth="1"/>
    <col min="7950" max="7950" width="9.42578125" style="46" customWidth="1"/>
    <col min="7951" max="7951" width="8.7109375" style="46" customWidth="1"/>
    <col min="7952" max="7952" width="20.28515625" style="46" bestFit="1" customWidth="1"/>
    <col min="7953" max="7953" width="12.7109375" style="46" bestFit="1" customWidth="1"/>
    <col min="7954" max="7954" width="9.28515625" style="46"/>
    <col min="7955" max="7955" width="12.7109375" style="46" bestFit="1" customWidth="1"/>
    <col min="7956" max="8198" width="9.28515625" style="46"/>
    <col min="8199" max="8199" width="3.28515625" style="46" customWidth="1"/>
    <col min="8200" max="8200" width="19.7109375" style="46" customWidth="1"/>
    <col min="8201" max="8201" width="14.7109375" style="46" customWidth="1"/>
    <col min="8202" max="8202" width="17.28515625" style="46" customWidth="1"/>
    <col min="8203" max="8203" width="16.42578125" style="46" customWidth="1"/>
    <col min="8204" max="8204" width="14.28515625" style="46" customWidth="1"/>
    <col min="8205" max="8205" width="2.28515625" style="46" customWidth="1"/>
    <col min="8206" max="8206" width="9.42578125" style="46" customWidth="1"/>
    <col min="8207" max="8207" width="8.7109375" style="46" customWidth="1"/>
    <col min="8208" max="8208" width="20.28515625" style="46" bestFit="1" customWidth="1"/>
    <col min="8209" max="8209" width="12.7109375" style="46" bestFit="1" customWidth="1"/>
    <col min="8210" max="8210" width="9.28515625" style="46"/>
    <col min="8211" max="8211" width="12.7109375" style="46" bestFit="1" customWidth="1"/>
    <col min="8212" max="8454" width="9.28515625" style="46"/>
    <col min="8455" max="8455" width="3.28515625" style="46" customWidth="1"/>
    <col min="8456" max="8456" width="19.7109375" style="46" customWidth="1"/>
    <col min="8457" max="8457" width="14.7109375" style="46" customWidth="1"/>
    <col min="8458" max="8458" width="17.28515625" style="46" customWidth="1"/>
    <col min="8459" max="8459" width="16.42578125" style="46" customWidth="1"/>
    <col min="8460" max="8460" width="14.28515625" style="46" customWidth="1"/>
    <col min="8461" max="8461" width="2.28515625" style="46" customWidth="1"/>
    <col min="8462" max="8462" width="9.42578125" style="46" customWidth="1"/>
    <col min="8463" max="8463" width="8.7109375" style="46" customWidth="1"/>
    <col min="8464" max="8464" width="20.28515625" style="46" bestFit="1" customWidth="1"/>
    <col min="8465" max="8465" width="12.7109375" style="46" bestFit="1" customWidth="1"/>
    <col min="8466" max="8466" width="9.28515625" style="46"/>
    <col min="8467" max="8467" width="12.7109375" style="46" bestFit="1" customWidth="1"/>
    <col min="8468" max="8710" width="9.28515625" style="46"/>
    <col min="8711" max="8711" width="3.28515625" style="46" customWidth="1"/>
    <col min="8712" max="8712" width="19.7109375" style="46" customWidth="1"/>
    <col min="8713" max="8713" width="14.7109375" style="46" customWidth="1"/>
    <col min="8714" max="8714" width="17.28515625" style="46" customWidth="1"/>
    <col min="8715" max="8715" width="16.42578125" style="46" customWidth="1"/>
    <col min="8716" max="8716" width="14.28515625" style="46" customWidth="1"/>
    <col min="8717" max="8717" width="2.28515625" style="46" customWidth="1"/>
    <col min="8718" max="8718" width="9.42578125" style="46" customWidth="1"/>
    <col min="8719" max="8719" width="8.7109375" style="46" customWidth="1"/>
    <col min="8720" max="8720" width="20.28515625" style="46" bestFit="1" customWidth="1"/>
    <col min="8721" max="8721" width="12.7109375" style="46" bestFit="1" customWidth="1"/>
    <col min="8722" max="8722" width="9.28515625" style="46"/>
    <col min="8723" max="8723" width="12.7109375" style="46" bestFit="1" customWidth="1"/>
    <col min="8724" max="8966" width="9.28515625" style="46"/>
    <col min="8967" max="8967" width="3.28515625" style="46" customWidth="1"/>
    <col min="8968" max="8968" width="19.7109375" style="46" customWidth="1"/>
    <col min="8969" max="8969" width="14.7109375" style="46" customWidth="1"/>
    <col min="8970" max="8970" width="17.28515625" style="46" customWidth="1"/>
    <col min="8971" max="8971" width="16.42578125" style="46" customWidth="1"/>
    <col min="8972" max="8972" width="14.28515625" style="46" customWidth="1"/>
    <col min="8973" max="8973" width="2.28515625" style="46" customWidth="1"/>
    <col min="8974" max="8974" width="9.42578125" style="46" customWidth="1"/>
    <col min="8975" max="8975" width="8.7109375" style="46" customWidth="1"/>
    <col min="8976" max="8976" width="20.28515625" style="46" bestFit="1" customWidth="1"/>
    <col min="8977" max="8977" width="12.7109375" style="46" bestFit="1" customWidth="1"/>
    <col min="8978" max="8978" width="9.28515625" style="46"/>
    <col min="8979" max="8979" width="12.7109375" style="46" bestFit="1" customWidth="1"/>
    <col min="8980" max="9222" width="9.28515625" style="46"/>
    <col min="9223" max="9223" width="3.28515625" style="46" customWidth="1"/>
    <col min="9224" max="9224" width="19.7109375" style="46" customWidth="1"/>
    <col min="9225" max="9225" width="14.7109375" style="46" customWidth="1"/>
    <col min="9226" max="9226" width="17.28515625" style="46" customWidth="1"/>
    <col min="9227" max="9227" width="16.42578125" style="46" customWidth="1"/>
    <col min="9228" max="9228" width="14.28515625" style="46" customWidth="1"/>
    <col min="9229" max="9229" width="2.28515625" style="46" customWidth="1"/>
    <col min="9230" max="9230" width="9.42578125" style="46" customWidth="1"/>
    <col min="9231" max="9231" width="8.7109375" style="46" customWidth="1"/>
    <col min="9232" max="9232" width="20.28515625" style="46" bestFit="1" customWidth="1"/>
    <col min="9233" max="9233" width="12.7109375" style="46" bestFit="1" customWidth="1"/>
    <col min="9234" max="9234" width="9.28515625" style="46"/>
    <col min="9235" max="9235" width="12.7109375" style="46" bestFit="1" customWidth="1"/>
    <col min="9236" max="9478" width="9.28515625" style="46"/>
    <col min="9479" max="9479" width="3.28515625" style="46" customWidth="1"/>
    <col min="9480" max="9480" width="19.7109375" style="46" customWidth="1"/>
    <col min="9481" max="9481" width="14.7109375" style="46" customWidth="1"/>
    <col min="9482" max="9482" width="17.28515625" style="46" customWidth="1"/>
    <col min="9483" max="9483" width="16.42578125" style="46" customWidth="1"/>
    <col min="9484" max="9484" width="14.28515625" style="46" customWidth="1"/>
    <col min="9485" max="9485" width="2.28515625" style="46" customWidth="1"/>
    <col min="9486" max="9486" width="9.42578125" style="46" customWidth="1"/>
    <col min="9487" max="9487" width="8.7109375" style="46" customWidth="1"/>
    <col min="9488" max="9488" width="20.28515625" style="46" bestFit="1" customWidth="1"/>
    <col min="9489" max="9489" width="12.7109375" style="46" bestFit="1" customWidth="1"/>
    <col min="9490" max="9490" width="9.28515625" style="46"/>
    <col min="9491" max="9491" width="12.7109375" style="46" bestFit="1" customWidth="1"/>
    <col min="9492" max="9734" width="9.28515625" style="46"/>
    <col min="9735" max="9735" width="3.28515625" style="46" customWidth="1"/>
    <col min="9736" max="9736" width="19.7109375" style="46" customWidth="1"/>
    <col min="9737" max="9737" width="14.7109375" style="46" customWidth="1"/>
    <col min="9738" max="9738" width="17.28515625" style="46" customWidth="1"/>
    <col min="9739" max="9739" width="16.42578125" style="46" customWidth="1"/>
    <col min="9740" max="9740" width="14.28515625" style="46" customWidth="1"/>
    <col min="9741" max="9741" width="2.28515625" style="46" customWidth="1"/>
    <col min="9742" max="9742" width="9.42578125" style="46" customWidth="1"/>
    <col min="9743" max="9743" width="8.7109375" style="46" customWidth="1"/>
    <col min="9744" max="9744" width="20.28515625" style="46" bestFit="1" customWidth="1"/>
    <col min="9745" max="9745" width="12.7109375" style="46" bestFit="1" customWidth="1"/>
    <col min="9746" max="9746" width="9.28515625" style="46"/>
    <col min="9747" max="9747" width="12.7109375" style="46" bestFit="1" customWidth="1"/>
    <col min="9748" max="9990" width="9.28515625" style="46"/>
    <col min="9991" max="9991" width="3.28515625" style="46" customWidth="1"/>
    <col min="9992" max="9992" width="19.7109375" style="46" customWidth="1"/>
    <col min="9993" max="9993" width="14.7109375" style="46" customWidth="1"/>
    <col min="9994" max="9994" width="17.28515625" style="46" customWidth="1"/>
    <col min="9995" max="9995" width="16.42578125" style="46" customWidth="1"/>
    <col min="9996" max="9996" width="14.28515625" style="46" customWidth="1"/>
    <col min="9997" max="9997" width="2.28515625" style="46" customWidth="1"/>
    <col min="9998" max="9998" width="9.42578125" style="46" customWidth="1"/>
    <col min="9999" max="9999" width="8.7109375" style="46" customWidth="1"/>
    <col min="10000" max="10000" width="20.28515625" style="46" bestFit="1" customWidth="1"/>
    <col min="10001" max="10001" width="12.7109375" style="46" bestFit="1" customWidth="1"/>
    <col min="10002" max="10002" width="9.28515625" style="46"/>
    <col min="10003" max="10003" width="12.7109375" style="46" bestFit="1" customWidth="1"/>
    <col min="10004" max="10246" width="9.28515625" style="46"/>
    <col min="10247" max="10247" width="3.28515625" style="46" customWidth="1"/>
    <col min="10248" max="10248" width="19.7109375" style="46" customWidth="1"/>
    <col min="10249" max="10249" width="14.7109375" style="46" customWidth="1"/>
    <col min="10250" max="10250" width="17.28515625" style="46" customWidth="1"/>
    <col min="10251" max="10251" width="16.42578125" style="46" customWidth="1"/>
    <col min="10252" max="10252" width="14.28515625" style="46" customWidth="1"/>
    <col min="10253" max="10253" width="2.28515625" style="46" customWidth="1"/>
    <col min="10254" max="10254" width="9.42578125" style="46" customWidth="1"/>
    <col min="10255" max="10255" width="8.7109375" style="46" customWidth="1"/>
    <col min="10256" max="10256" width="20.28515625" style="46" bestFit="1" customWidth="1"/>
    <col min="10257" max="10257" width="12.7109375" style="46" bestFit="1" customWidth="1"/>
    <col min="10258" max="10258" width="9.28515625" style="46"/>
    <col min="10259" max="10259" width="12.7109375" style="46" bestFit="1" customWidth="1"/>
    <col min="10260" max="10502" width="9.28515625" style="46"/>
    <col min="10503" max="10503" width="3.28515625" style="46" customWidth="1"/>
    <col min="10504" max="10504" width="19.7109375" style="46" customWidth="1"/>
    <col min="10505" max="10505" width="14.7109375" style="46" customWidth="1"/>
    <col min="10506" max="10506" width="17.28515625" style="46" customWidth="1"/>
    <col min="10507" max="10507" width="16.42578125" style="46" customWidth="1"/>
    <col min="10508" max="10508" width="14.28515625" style="46" customWidth="1"/>
    <col min="10509" max="10509" width="2.28515625" style="46" customWidth="1"/>
    <col min="10510" max="10510" width="9.42578125" style="46" customWidth="1"/>
    <col min="10511" max="10511" width="8.7109375" style="46" customWidth="1"/>
    <col min="10512" max="10512" width="20.28515625" style="46" bestFit="1" customWidth="1"/>
    <col min="10513" max="10513" width="12.7109375" style="46" bestFit="1" customWidth="1"/>
    <col min="10514" max="10514" width="9.28515625" style="46"/>
    <col min="10515" max="10515" width="12.7109375" style="46" bestFit="1" customWidth="1"/>
    <col min="10516" max="10758" width="9.28515625" style="46"/>
    <col min="10759" max="10759" width="3.28515625" style="46" customWidth="1"/>
    <col min="10760" max="10760" width="19.7109375" style="46" customWidth="1"/>
    <col min="10761" max="10761" width="14.7109375" style="46" customWidth="1"/>
    <col min="10762" max="10762" width="17.28515625" style="46" customWidth="1"/>
    <col min="10763" max="10763" width="16.42578125" style="46" customWidth="1"/>
    <col min="10764" max="10764" width="14.28515625" style="46" customWidth="1"/>
    <col min="10765" max="10765" width="2.28515625" style="46" customWidth="1"/>
    <col min="10766" max="10766" width="9.42578125" style="46" customWidth="1"/>
    <col min="10767" max="10767" width="8.7109375" style="46" customWidth="1"/>
    <col min="10768" max="10768" width="20.28515625" style="46" bestFit="1" customWidth="1"/>
    <col min="10769" max="10769" width="12.7109375" style="46" bestFit="1" customWidth="1"/>
    <col min="10770" max="10770" width="9.28515625" style="46"/>
    <col min="10771" max="10771" width="12.7109375" style="46" bestFit="1" customWidth="1"/>
    <col min="10772" max="11014" width="9.28515625" style="46"/>
    <col min="11015" max="11015" width="3.28515625" style="46" customWidth="1"/>
    <col min="11016" max="11016" width="19.7109375" style="46" customWidth="1"/>
    <col min="11017" max="11017" width="14.7109375" style="46" customWidth="1"/>
    <col min="11018" max="11018" width="17.28515625" style="46" customWidth="1"/>
    <col min="11019" max="11019" width="16.42578125" style="46" customWidth="1"/>
    <col min="11020" max="11020" width="14.28515625" style="46" customWidth="1"/>
    <col min="11021" max="11021" width="2.28515625" style="46" customWidth="1"/>
    <col min="11022" max="11022" width="9.42578125" style="46" customWidth="1"/>
    <col min="11023" max="11023" width="8.7109375" style="46" customWidth="1"/>
    <col min="11024" max="11024" width="20.28515625" style="46" bestFit="1" customWidth="1"/>
    <col min="11025" max="11025" width="12.7109375" style="46" bestFit="1" customWidth="1"/>
    <col min="11026" max="11026" width="9.28515625" style="46"/>
    <col min="11027" max="11027" width="12.7109375" style="46" bestFit="1" customWidth="1"/>
    <col min="11028" max="11270" width="9.28515625" style="46"/>
    <col min="11271" max="11271" width="3.28515625" style="46" customWidth="1"/>
    <col min="11272" max="11272" width="19.7109375" style="46" customWidth="1"/>
    <col min="11273" max="11273" width="14.7109375" style="46" customWidth="1"/>
    <col min="11274" max="11274" width="17.28515625" style="46" customWidth="1"/>
    <col min="11275" max="11275" width="16.42578125" style="46" customWidth="1"/>
    <col min="11276" max="11276" width="14.28515625" style="46" customWidth="1"/>
    <col min="11277" max="11277" width="2.28515625" style="46" customWidth="1"/>
    <col min="11278" max="11278" width="9.42578125" style="46" customWidth="1"/>
    <col min="11279" max="11279" width="8.7109375" style="46" customWidth="1"/>
    <col min="11280" max="11280" width="20.28515625" style="46" bestFit="1" customWidth="1"/>
    <col min="11281" max="11281" width="12.7109375" style="46" bestFit="1" customWidth="1"/>
    <col min="11282" max="11282" width="9.28515625" style="46"/>
    <col min="11283" max="11283" width="12.7109375" style="46" bestFit="1" customWidth="1"/>
    <col min="11284" max="11526" width="9.28515625" style="46"/>
    <col min="11527" max="11527" width="3.28515625" style="46" customWidth="1"/>
    <col min="11528" max="11528" width="19.7109375" style="46" customWidth="1"/>
    <col min="11529" max="11529" width="14.7109375" style="46" customWidth="1"/>
    <col min="11530" max="11530" width="17.28515625" style="46" customWidth="1"/>
    <col min="11531" max="11531" width="16.42578125" style="46" customWidth="1"/>
    <col min="11532" max="11532" width="14.28515625" style="46" customWidth="1"/>
    <col min="11533" max="11533" width="2.28515625" style="46" customWidth="1"/>
    <col min="11534" max="11534" width="9.42578125" style="46" customWidth="1"/>
    <col min="11535" max="11535" width="8.7109375" style="46" customWidth="1"/>
    <col min="11536" max="11536" width="20.28515625" style="46" bestFit="1" customWidth="1"/>
    <col min="11537" max="11537" width="12.7109375" style="46" bestFit="1" customWidth="1"/>
    <col min="11538" max="11538" width="9.28515625" style="46"/>
    <col min="11539" max="11539" width="12.7109375" style="46" bestFit="1" customWidth="1"/>
    <col min="11540" max="11782" width="9.28515625" style="46"/>
    <col min="11783" max="11783" width="3.28515625" style="46" customWidth="1"/>
    <col min="11784" max="11784" width="19.7109375" style="46" customWidth="1"/>
    <col min="11785" max="11785" width="14.7109375" style="46" customWidth="1"/>
    <col min="11786" max="11786" width="17.28515625" style="46" customWidth="1"/>
    <col min="11787" max="11787" width="16.42578125" style="46" customWidth="1"/>
    <col min="11788" max="11788" width="14.28515625" style="46" customWidth="1"/>
    <col min="11789" max="11789" width="2.28515625" style="46" customWidth="1"/>
    <col min="11790" max="11790" width="9.42578125" style="46" customWidth="1"/>
    <col min="11791" max="11791" width="8.7109375" style="46" customWidth="1"/>
    <col min="11792" max="11792" width="20.28515625" style="46" bestFit="1" customWidth="1"/>
    <col min="11793" max="11793" width="12.7109375" style="46" bestFit="1" customWidth="1"/>
    <col min="11794" max="11794" width="9.28515625" style="46"/>
    <col min="11795" max="11795" width="12.7109375" style="46" bestFit="1" customWidth="1"/>
    <col min="11796" max="12038" width="9.28515625" style="46"/>
    <col min="12039" max="12039" width="3.28515625" style="46" customWidth="1"/>
    <col min="12040" max="12040" width="19.7109375" style="46" customWidth="1"/>
    <col min="12041" max="12041" width="14.7109375" style="46" customWidth="1"/>
    <col min="12042" max="12042" width="17.28515625" style="46" customWidth="1"/>
    <col min="12043" max="12043" width="16.42578125" style="46" customWidth="1"/>
    <col min="12044" max="12044" width="14.28515625" style="46" customWidth="1"/>
    <col min="12045" max="12045" width="2.28515625" style="46" customWidth="1"/>
    <col min="12046" max="12046" width="9.42578125" style="46" customWidth="1"/>
    <col min="12047" max="12047" width="8.7109375" style="46" customWidth="1"/>
    <col min="12048" max="12048" width="20.28515625" style="46" bestFit="1" customWidth="1"/>
    <col min="12049" max="12049" width="12.7109375" style="46" bestFit="1" customWidth="1"/>
    <col min="12050" max="12050" width="9.28515625" style="46"/>
    <col min="12051" max="12051" width="12.7109375" style="46" bestFit="1" customWidth="1"/>
    <col min="12052" max="12294" width="9.28515625" style="46"/>
    <col min="12295" max="12295" width="3.28515625" style="46" customWidth="1"/>
    <col min="12296" max="12296" width="19.7109375" style="46" customWidth="1"/>
    <col min="12297" max="12297" width="14.7109375" style="46" customWidth="1"/>
    <col min="12298" max="12298" width="17.28515625" style="46" customWidth="1"/>
    <col min="12299" max="12299" width="16.42578125" style="46" customWidth="1"/>
    <col min="12300" max="12300" width="14.28515625" style="46" customWidth="1"/>
    <col min="12301" max="12301" width="2.28515625" style="46" customWidth="1"/>
    <col min="12302" max="12302" width="9.42578125" style="46" customWidth="1"/>
    <col min="12303" max="12303" width="8.7109375" style="46" customWidth="1"/>
    <col min="12304" max="12304" width="20.28515625" style="46" bestFit="1" customWidth="1"/>
    <col min="12305" max="12305" width="12.7109375" style="46" bestFit="1" customWidth="1"/>
    <col min="12306" max="12306" width="9.28515625" style="46"/>
    <col min="12307" max="12307" width="12.7109375" style="46" bestFit="1" customWidth="1"/>
    <col min="12308" max="12550" width="9.28515625" style="46"/>
    <col min="12551" max="12551" width="3.28515625" style="46" customWidth="1"/>
    <col min="12552" max="12552" width="19.7109375" style="46" customWidth="1"/>
    <col min="12553" max="12553" width="14.7109375" style="46" customWidth="1"/>
    <col min="12554" max="12554" width="17.28515625" style="46" customWidth="1"/>
    <col min="12555" max="12555" width="16.42578125" style="46" customWidth="1"/>
    <col min="12556" max="12556" width="14.28515625" style="46" customWidth="1"/>
    <col min="12557" max="12557" width="2.28515625" style="46" customWidth="1"/>
    <col min="12558" max="12558" width="9.42578125" style="46" customWidth="1"/>
    <col min="12559" max="12559" width="8.7109375" style="46" customWidth="1"/>
    <col min="12560" max="12560" width="20.28515625" style="46" bestFit="1" customWidth="1"/>
    <col min="12561" max="12561" width="12.7109375" style="46" bestFit="1" customWidth="1"/>
    <col min="12562" max="12562" width="9.28515625" style="46"/>
    <col min="12563" max="12563" width="12.7109375" style="46" bestFit="1" customWidth="1"/>
    <col min="12564" max="12806" width="9.28515625" style="46"/>
    <col min="12807" max="12807" width="3.28515625" style="46" customWidth="1"/>
    <col min="12808" max="12808" width="19.7109375" style="46" customWidth="1"/>
    <col min="12809" max="12809" width="14.7109375" style="46" customWidth="1"/>
    <col min="12810" max="12810" width="17.28515625" style="46" customWidth="1"/>
    <col min="12811" max="12811" width="16.42578125" style="46" customWidth="1"/>
    <col min="12812" max="12812" width="14.28515625" style="46" customWidth="1"/>
    <col min="12813" max="12813" width="2.28515625" style="46" customWidth="1"/>
    <col min="12814" max="12814" width="9.42578125" style="46" customWidth="1"/>
    <col min="12815" max="12815" width="8.7109375" style="46" customWidth="1"/>
    <col min="12816" max="12816" width="20.28515625" style="46" bestFit="1" customWidth="1"/>
    <col min="12817" max="12817" width="12.7109375" style="46" bestFit="1" customWidth="1"/>
    <col min="12818" max="12818" width="9.28515625" style="46"/>
    <col min="12819" max="12819" width="12.7109375" style="46" bestFit="1" customWidth="1"/>
    <col min="12820" max="13062" width="9.28515625" style="46"/>
    <col min="13063" max="13063" width="3.28515625" style="46" customWidth="1"/>
    <col min="13064" max="13064" width="19.7109375" style="46" customWidth="1"/>
    <col min="13065" max="13065" width="14.7109375" style="46" customWidth="1"/>
    <col min="13066" max="13066" width="17.28515625" style="46" customWidth="1"/>
    <col min="13067" max="13067" width="16.42578125" style="46" customWidth="1"/>
    <col min="13068" max="13068" width="14.28515625" style="46" customWidth="1"/>
    <col min="13069" max="13069" width="2.28515625" style="46" customWidth="1"/>
    <col min="13070" max="13070" width="9.42578125" style="46" customWidth="1"/>
    <col min="13071" max="13071" width="8.7109375" style="46" customWidth="1"/>
    <col min="13072" max="13072" width="20.28515625" style="46" bestFit="1" customWidth="1"/>
    <col min="13073" max="13073" width="12.7109375" style="46" bestFit="1" customWidth="1"/>
    <col min="13074" max="13074" width="9.28515625" style="46"/>
    <col min="13075" max="13075" width="12.7109375" style="46" bestFit="1" customWidth="1"/>
    <col min="13076" max="13318" width="9.28515625" style="46"/>
    <col min="13319" max="13319" width="3.28515625" style="46" customWidth="1"/>
    <col min="13320" max="13320" width="19.7109375" style="46" customWidth="1"/>
    <col min="13321" max="13321" width="14.7109375" style="46" customWidth="1"/>
    <col min="13322" max="13322" width="17.28515625" style="46" customWidth="1"/>
    <col min="13323" max="13323" width="16.42578125" style="46" customWidth="1"/>
    <col min="13324" max="13324" width="14.28515625" style="46" customWidth="1"/>
    <col min="13325" max="13325" width="2.28515625" style="46" customWidth="1"/>
    <col min="13326" max="13326" width="9.42578125" style="46" customWidth="1"/>
    <col min="13327" max="13327" width="8.7109375" style="46" customWidth="1"/>
    <col min="13328" max="13328" width="20.28515625" style="46" bestFit="1" customWidth="1"/>
    <col min="13329" max="13329" width="12.7109375" style="46" bestFit="1" customWidth="1"/>
    <col min="13330" max="13330" width="9.28515625" style="46"/>
    <col min="13331" max="13331" width="12.7109375" style="46" bestFit="1" customWidth="1"/>
    <col min="13332" max="13574" width="9.28515625" style="46"/>
    <col min="13575" max="13575" width="3.28515625" style="46" customWidth="1"/>
    <col min="13576" max="13576" width="19.7109375" style="46" customWidth="1"/>
    <col min="13577" max="13577" width="14.7109375" style="46" customWidth="1"/>
    <col min="13578" max="13578" width="17.28515625" style="46" customWidth="1"/>
    <col min="13579" max="13579" width="16.42578125" style="46" customWidth="1"/>
    <col min="13580" max="13580" width="14.28515625" style="46" customWidth="1"/>
    <col min="13581" max="13581" width="2.28515625" style="46" customWidth="1"/>
    <col min="13582" max="13582" width="9.42578125" style="46" customWidth="1"/>
    <col min="13583" max="13583" width="8.7109375" style="46" customWidth="1"/>
    <col min="13584" max="13584" width="20.28515625" style="46" bestFit="1" customWidth="1"/>
    <col min="13585" max="13585" width="12.7109375" style="46" bestFit="1" customWidth="1"/>
    <col min="13586" max="13586" width="9.28515625" style="46"/>
    <col min="13587" max="13587" width="12.7109375" style="46" bestFit="1" customWidth="1"/>
    <col min="13588" max="13830" width="9.28515625" style="46"/>
    <col min="13831" max="13831" width="3.28515625" style="46" customWidth="1"/>
    <col min="13832" max="13832" width="19.7109375" style="46" customWidth="1"/>
    <col min="13833" max="13833" width="14.7109375" style="46" customWidth="1"/>
    <col min="13834" max="13834" width="17.28515625" style="46" customWidth="1"/>
    <col min="13835" max="13835" width="16.42578125" style="46" customWidth="1"/>
    <col min="13836" max="13836" width="14.28515625" style="46" customWidth="1"/>
    <col min="13837" max="13837" width="2.28515625" style="46" customWidth="1"/>
    <col min="13838" max="13838" width="9.42578125" style="46" customWidth="1"/>
    <col min="13839" max="13839" width="8.7109375" style="46" customWidth="1"/>
    <col min="13840" max="13840" width="20.28515625" style="46" bestFit="1" customWidth="1"/>
    <col min="13841" max="13841" width="12.7109375" style="46" bestFit="1" customWidth="1"/>
    <col min="13842" max="13842" width="9.28515625" style="46"/>
    <col min="13843" max="13843" width="12.7109375" style="46" bestFit="1" customWidth="1"/>
    <col min="13844" max="14086" width="9.28515625" style="46"/>
    <col min="14087" max="14087" width="3.28515625" style="46" customWidth="1"/>
    <col min="14088" max="14088" width="19.7109375" style="46" customWidth="1"/>
    <col min="14089" max="14089" width="14.7109375" style="46" customWidth="1"/>
    <col min="14090" max="14090" width="17.28515625" style="46" customWidth="1"/>
    <col min="14091" max="14091" width="16.42578125" style="46" customWidth="1"/>
    <col min="14092" max="14092" width="14.28515625" style="46" customWidth="1"/>
    <col min="14093" max="14093" width="2.28515625" style="46" customWidth="1"/>
    <col min="14094" max="14094" width="9.42578125" style="46" customWidth="1"/>
    <col min="14095" max="14095" width="8.7109375" style="46" customWidth="1"/>
    <col min="14096" max="14096" width="20.28515625" style="46" bestFit="1" customWidth="1"/>
    <col min="14097" max="14097" width="12.7109375" style="46" bestFit="1" customWidth="1"/>
    <col min="14098" max="14098" width="9.28515625" style="46"/>
    <col min="14099" max="14099" width="12.7109375" style="46" bestFit="1" customWidth="1"/>
    <col min="14100" max="14342" width="9.28515625" style="46"/>
    <col min="14343" max="14343" width="3.28515625" style="46" customWidth="1"/>
    <col min="14344" max="14344" width="19.7109375" style="46" customWidth="1"/>
    <col min="14345" max="14345" width="14.7109375" style="46" customWidth="1"/>
    <col min="14346" max="14346" width="17.28515625" style="46" customWidth="1"/>
    <col min="14347" max="14347" width="16.42578125" style="46" customWidth="1"/>
    <col min="14348" max="14348" width="14.28515625" style="46" customWidth="1"/>
    <col min="14349" max="14349" width="2.28515625" style="46" customWidth="1"/>
    <col min="14350" max="14350" width="9.42578125" style="46" customWidth="1"/>
    <col min="14351" max="14351" width="8.7109375" style="46" customWidth="1"/>
    <col min="14352" max="14352" width="20.28515625" style="46" bestFit="1" customWidth="1"/>
    <col min="14353" max="14353" width="12.7109375" style="46" bestFit="1" customWidth="1"/>
    <col min="14354" max="14354" width="9.28515625" style="46"/>
    <col min="14355" max="14355" width="12.7109375" style="46" bestFit="1" customWidth="1"/>
    <col min="14356" max="14598" width="9.28515625" style="46"/>
    <col min="14599" max="14599" width="3.28515625" style="46" customWidth="1"/>
    <col min="14600" max="14600" width="19.7109375" style="46" customWidth="1"/>
    <col min="14601" max="14601" width="14.7109375" style="46" customWidth="1"/>
    <col min="14602" max="14602" width="17.28515625" style="46" customWidth="1"/>
    <col min="14603" max="14603" width="16.42578125" style="46" customWidth="1"/>
    <col min="14604" max="14604" width="14.28515625" style="46" customWidth="1"/>
    <col min="14605" max="14605" width="2.28515625" style="46" customWidth="1"/>
    <col min="14606" max="14606" width="9.42578125" style="46" customWidth="1"/>
    <col min="14607" max="14607" width="8.7109375" style="46" customWidth="1"/>
    <col min="14608" max="14608" width="20.28515625" style="46" bestFit="1" customWidth="1"/>
    <col min="14609" max="14609" width="12.7109375" style="46" bestFit="1" customWidth="1"/>
    <col min="14610" max="14610" width="9.28515625" style="46"/>
    <col min="14611" max="14611" width="12.7109375" style="46" bestFit="1" customWidth="1"/>
    <col min="14612" max="14854" width="9.28515625" style="46"/>
    <col min="14855" max="14855" width="3.28515625" style="46" customWidth="1"/>
    <col min="14856" max="14856" width="19.7109375" style="46" customWidth="1"/>
    <col min="14857" max="14857" width="14.7109375" style="46" customWidth="1"/>
    <col min="14858" max="14858" width="17.28515625" style="46" customWidth="1"/>
    <col min="14859" max="14859" width="16.42578125" style="46" customWidth="1"/>
    <col min="14860" max="14860" width="14.28515625" style="46" customWidth="1"/>
    <col min="14861" max="14861" width="2.28515625" style="46" customWidth="1"/>
    <col min="14862" max="14862" width="9.42578125" style="46" customWidth="1"/>
    <col min="14863" max="14863" width="8.7109375" style="46" customWidth="1"/>
    <col min="14864" max="14864" width="20.28515625" style="46" bestFit="1" customWidth="1"/>
    <col min="14865" max="14865" width="12.7109375" style="46" bestFit="1" customWidth="1"/>
    <col min="14866" max="14866" width="9.28515625" style="46"/>
    <col min="14867" max="14867" width="12.7109375" style="46" bestFit="1" customWidth="1"/>
    <col min="14868" max="15110" width="9.28515625" style="46"/>
    <col min="15111" max="15111" width="3.28515625" style="46" customWidth="1"/>
    <col min="15112" max="15112" width="19.7109375" style="46" customWidth="1"/>
    <col min="15113" max="15113" width="14.7109375" style="46" customWidth="1"/>
    <col min="15114" max="15114" width="17.28515625" style="46" customWidth="1"/>
    <col min="15115" max="15115" width="16.42578125" style="46" customWidth="1"/>
    <col min="15116" max="15116" width="14.28515625" style="46" customWidth="1"/>
    <col min="15117" max="15117" width="2.28515625" style="46" customWidth="1"/>
    <col min="15118" max="15118" width="9.42578125" style="46" customWidth="1"/>
    <col min="15119" max="15119" width="8.7109375" style="46" customWidth="1"/>
    <col min="15120" max="15120" width="20.28515625" style="46" bestFit="1" customWidth="1"/>
    <col min="15121" max="15121" width="12.7109375" style="46" bestFit="1" customWidth="1"/>
    <col min="15122" max="15122" width="9.28515625" style="46"/>
    <col min="15123" max="15123" width="12.7109375" style="46" bestFit="1" customWidth="1"/>
    <col min="15124" max="15366" width="9.28515625" style="46"/>
    <col min="15367" max="15367" width="3.28515625" style="46" customWidth="1"/>
    <col min="15368" max="15368" width="19.7109375" style="46" customWidth="1"/>
    <col min="15369" max="15369" width="14.7109375" style="46" customWidth="1"/>
    <col min="15370" max="15370" width="17.28515625" style="46" customWidth="1"/>
    <col min="15371" max="15371" width="16.42578125" style="46" customWidth="1"/>
    <col min="15372" max="15372" width="14.28515625" style="46" customWidth="1"/>
    <col min="15373" max="15373" width="2.28515625" style="46" customWidth="1"/>
    <col min="15374" max="15374" width="9.42578125" style="46" customWidth="1"/>
    <col min="15375" max="15375" width="8.7109375" style="46" customWidth="1"/>
    <col min="15376" max="15376" width="20.28515625" style="46" bestFit="1" customWidth="1"/>
    <col min="15377" max="15377" width="12.7109375" style="46" bestFit="1" customWidth="1"/>
    <col min="15378" max="15378" width="9.28515625" style="46"/>
    <col min="15379" max="15379" width="12.7109375" style="46" bestFit="1" customWidth="1"/>
    <col min="15380" max="15622" width="9.28515625" style="46"/>
    <col min="15623" max="15623" width="3.28515625" style="46" customWidth="1"/>
    <col min="15624" max="15624" width="19.7109375" style="46" customWidth="1"/>
    <col min="15625" max="15625" width="14.7109375" style="46" customWidth="1"/>
    <col min="15626" max="15626" width="17.28515625" style="46" customWidth="1"/>
    <col min="15627" max="15627" width="16.42578125" style="46" customWidth="1"/>
    <col min="15628" max="15628" width="14.28515625" style="46" customWidth="1"/>
    <col min="15629" max="15629" width="2.28515625" style="46" customWidth="1"/>
    <col min="15630" max="15630" width="9.42578125" style="46" customWidth="1"/>
    <col min="15631" max="15631" width="8.7109375" style="46" customWidth="1"/>
    <col min="15632" max="15632" width="20.28515625" style="46" bestFit="1" customWidth="1"/>
    <col min="15633" max="15633" width="12.7109375" style="46" bestFit="1" customWidth="1"/>
    <col min="15634" max="15634" width="9.28515625" style="46"/>
    <col min="15635" max="15635" width="12.7109375" style="46" bestFit="1" customWidth="1"/>
    <col min="15636" max="15878" width="9.28515625" style="46"/>
    <col min="15879" max="15879" width="3.28515625" style="46" customWidth="1"/>
    <col min="15880" max="15880" width="19.7109375" style="46" customWidth="1"/>
    <col min="15881" max="15881" width="14.7109375" style="46" customWidth="1"/>
    <col min="15882" max="15882" width="17.28515625" style="46" customWidth="1"/>
    <col min="15883" max="15883" width="16.42578125" style="46" customWidth="1"/>
    <col min="15884" max="15884" width="14.28515625" style="46" customWidth="1"/>
    <col min="15885" max="15885" width="2.28515625" style="46" customWidth="1"/>
    <col min="15886" max="15886" width="9.42578125" style="46" customWidth="1"/>
    <col min="15887" max="15887" width="8.7109375" style="46" customWidth="1"/>
    <col min="15888" max="15888" width="20.28515625" style="46" bestFit="1" customWidth="1"/>
    <col min="15889" max="15889" width="12.7109375" style="46" bestFit="1" customWidth="1"/>
    <col min="15890" max="15890" width="9.28515625" style="46"/>
    <col min="15891" max="15891" width="12.7109375" style="46" bestFit="1" customWidth="1"/>
    <col min="15892" max="16134" width="9.28515625" style="46"/>
    <col min="16135" max="16135" width="3.28515625" style="46" customWidth="1"/>
    <col min="16136" max="16136" width="19.7109375" style="46" customWidth="1"/>
    <col min="16137" max="16137" width="14.7109375" style="46" customWidth="1"/>
    <col min="16138" max="16138" width="17.28515625" style="46" customWidth="1"/>
    <col min="16139" max="16139" width="16.42578125" style="46" customWidth="1"/>
    <col min="16140" max="16140" width="14.28515625" style="46" customWidth="1"/>
    <col min="16141" max="16141" width="2.28515625" style="46" customWidth="1"/>
    <col min="16142" max="16142" width="9.42578125" style="46" customWidth="1"/>
    <col min="16143" max="16143" width="8.7109375" style="46" customWidth="1"/>
    <col min="16144" max="16144" width="20.28515625" style="46" bestFit="1" customWidth="1"/>
    <col min="16145" max="16145" width="12.7109375" style="46" bestFit="1" customWidth="1"/>
    <col min="16146" max="16146" width="9.28515625" style="46"/>
    <col min="16147" max="16147" width="12.7109375" style="46" bestFit="1" customWidth="1"/>
    <col min="16148" max="16384" width="9.28515625" style="46"/>
  </cols>
  <sheetData>
    <row r="1" spans="1:11" s="1" customFormat="1" ht="51.6" customHeight="1"/>
    <row r="2" spans="1:11" s="1" customFormat="1" ht="15" customHeight="1">
      <c r="A2" s="2"/>
      <c r="B2" s="3"/>
      <c r="C2" s="3"/>
      <c r="D2" s="3"/>
      <c r="E2" s="3"/>
      <c r="F2" s="3"/>
      <c r="G2" s="3"/>
      <c r="H2" s="3"/>
      <c r="I2" s="3"/>
    </row>
    <row r="3" spans="1:11" s="1" customFormat="1" ht="67.150000000000006" customHeight="1">
      <c r="A3" s="2"/>
      <c r="B3" s="4"/>
      <c r="C3" s="5"/>
      <c r="D3" s="360" t="s">
        <v>243</v>
      </c>
      <c r="E3" s="360"/>
      <c r="F3" s="360" t="s">
        <v>0</v>
      </c>
      <c r="G3" s="360"/>
      <c r="H3" s="360"/>
      <c r="I3" s="360"/>
    </row>
    <row r="4" spans="1:11" s="1" customFormat="1" ht="53.45" customHeight="1">
      <c r="A4" s="2"/>
      <c r="B4" s="370" t="s">
        <v>215</v>
      </c>
      <c r="C4" s="370"/>
      <c r="D4" s="370"/>
      <c r="E4" s="370"/>
      <c r="F4" s="370"/>
      <c r="G4" s="370"/>
      <c r="H4" s="370"/>
    </row>
    <row r="5" spans="1:11" s="1" customFormat="1" ht="15" customHeight="1">
      <c r="A5" s="6"/>
      <c r="B5" s="120" t="s">
        <v>1</v>
      </c>
      <c r="C5" s="284">
        <v>2</v>
      </c>
      <c r="D5" s="121"/>
      <c r="E5" s="122" t="s">
        <v>2</v>
      </c>
      <c r="F5" s="123">
        <v>46113</v>
      </c>
      <c r="G5" s="108"/>
      <c r="H5" s="121"/>
      <c r="I5" s="124"/>
      <c r="J5" s="7"/>
      <c r="K5" s="7"/>
    </row>
    <row r="6" spans="1:11" s="2" customFormat="1"/>
    <row r="7" spans="1:11" s="2" customFormat="1" ht="165.75" customHeight="1">
      <c r="B7" s="365" t="s">
        <v>249</v>
      </c>
      <c r="C7" s="366"/>
      <c r="D7" s="366"/>
      <c r="E7" s="366"/>
      <c r="F7" s="366"/>
      <c r="G7" s="366"/>
      <c r="H7" s="366"/>
      <c r="I7" s="367"/>
      <c r="K7" s="75"/>
    </row>
    <row r="8" spans="1:11" s="8" customFormat="1" ht="3" customHeight="1">
      <c r="B8" s="9"/>
      <c r="C8" s="10"/>
      <c r="D8" s="11"/>
      <c r="E8" s="12"/>
      <c r="F8" s="10"/>
      <c r="G8" s="10"/>
    </row>
    <row r="9" spans="1:11" s="8" customFormat="1" ht="18" customHeight="1">
      <c r="B9" s="13"/>
      <c r="C9" s="13"/>
      <c r="D9" s="14"/>
      <c r="E9" s="72"/>
      <c r="F9" s="13"/>
      <c r="G9" s="13"/>
      <c r="H9" s="2"/>
      <c r="I9" s="2"/>
    </row>
    <row r="10" spans="1:11" s="15" customFormat="1" ht="17.25" customHeight="1">
      <c r="B10" s="106" t="s">
        <v>244</v>
      </c>
      <c r="C10" s="107"/>
      <c r="D10" s="107"/>
      <c r="E10" s="107"/>
      <c r="F10" s="107"/>
      <c r="G10" s="107"/>
      <c r="H10" s="108"/>
      <c r="I10" s="108"/>
      <c r="J10" s="16"/>
    </row>
    <row r="11" spans="1:11" s="15" customFormat="1" ht="10.15" customHeight="1">
      <c r="B11" s="17"/>
      <c r="C11" s="17"/>
      <c r="D11" s="17"/>
      <c r="E11" s="17"/>
      <c r="F11" s="17"/>
      <c r="G11" s="17"/>
      <c r="H11" s="18"/>
      <c r="I11" s="18"/>
      <c r="J11" s="19"/>
    </row>
    <row r="12" spans="1:11" s="16" customFormat="1" ht="20.100000000000001" customHeight="1">
      <c r="B12" s="310" t="s">
        <v>3</v>
      </c>
      <c r="C12" s="311"/>
      <c r="D12" s="311"/>
      <c r="E12" s="311"/>
      <c r="F12" s="312"/>
      <c r="G12" s="20"/>
      <c r="H12" s="368"/>
      <c r="I12" s="369"/>
      <c r="J12" s="21" t="str">
        <f>IF(AND(H12="",H19=""),"",IF(ISNA(#REF!),"ERROR: Please enter a valid postcode",""))</f>
        <v/>
      </c>
    </row>
    <row r="13" spans="1:11" s="16" customFormat="1" ht="20.100000000000001" customHeight="1">
      <c r="B13" s="98" t="s">
        <v>202</v>
      </c>
      <c r="C13" s="313"/>
      <c r="D13" s="313"/>
      <c r="E13" s="313"/>
      <c r="F13" s="135"/>
      <c r="G13" s="20"/>
      <c r="H13" s="371"/>
      <c r="I13" s="372"/>
      <c r="J13" s="21"/>
    </row>
    <row r="14" spans="1:11" s="16" customFormat="1" ht="20.100000000000001" customHeight="1">
      <c r="B14" s="98" t="s">
        <v>203</v>
      </c>
      <c r="C14" s="313"/>
      <c r="D14" s="313"/>
      <c r="E14" s="313"/>
      <c r="F14" s="135"/>
      <c r="G14" s="20"/>
      <c r="H14" s="368"/>
      <c r="I14" s="369"/>
      <c r="J14" s="145" t="str">
        <f>IF(AND(H13="Yes",OR(H14="Centrally serviced",H14="Partially serviced")),"Standalone retail stores are usually not centrally serviced. If you are rating a standalone retail store that is either partially serviced or centrally serviced, please contact the National Administrator.","")</f>
        <v/>
      </c>
    </row>
    <row r="15" spans="1:11" s="16" customFormat="1" ht="20.100000000000001" customHeight="1">
      <c r="B15" s="98" t="s">
        <v>204</v>
      </c>
      <c r="C15" s="313"/>
      <c r="D15" s="313"/>
      <c r="E15" s="313"/>
      <c r="F15" s="135"/>
      <c r="G15" s="20"/>
      <c r="H15" s="368"/>
      <c r="I15" s="369"/>
      <c r="J15" s="21"/>
    </row>
    <row r="16" spans="1:11" s="16" customFormat="1" ht="20.100000000000001" customHeight="1">
      <c r="B16" s="98" t="s">
        <v>205</v>
      </c>
      <c r="C16" s="313"/>
      <c r="D16" s="313"/>
      <c r="E16" s="313"/>
      <c r="F16" s="135"/>
      <c r="G16" s="20"/>
      <c r="H16" s="368"/>
      <c r="I16" s="369"/>
      <c r="J16" s="21"/>
    </row>
    <row r="17" spans="2:10" s="16" customFormat="1" ht="20.100000000000001" customHeight="1">
      <c r="B17" s="314" t="s">
        <v>206</v>
      </c>
      <c r="C17" s="315"/>
      <c r="D17" s="315"/>
      <c r="E17" s="315"/>
      <c r="F17" s="316"/>
      <c r="G17" s="20"/>
      <c r="H17" s="368"/>
      <c r="I17" s="369"/>
      <c r="J17" s="21"/>
    </row>
    <row r="18" spans="2:10" s="16" customFormat="1" ht="12.75" customHeight="1">
      <c r="B18" s="24"/>
      <c r="C18" s="22"/>
      <c r="D18" s="22"/>
      <c r="E18" s="22"/>
      <c r="F18" s="22"/>
      <c r="G18" s="23"/>
      <c r="H18" s="25"/>
      <c r="I18" s="26"/>
      <c r="J18" s="145"/>
    </row>
    <row r="19" spans="2:10" s="16" customFormat="1" ht="20.100000000000001" customHeight="1">
      <c r="B19" s="97" t="s">
        <v>4</v>
      </c>
      <c r="C19" s="99"/>
      <c r="D19" s="99"/>
      <c r="E19" s="99"/>
      <c r="F19" s="100" t="s">
        <v>5</v>
      </c>
      <c r="G19" s="27"/>
      <c r="H19" s="361"/>
      <c r="I19" s="362"/>
      <c r="J19" s="146"/>
    </row>
    <row r="20" spans="2:10" s="16" customFormat="1" ht="20.100000000000001" customHeight="1">
      <c r="B20" s="101"/>
      <c r="C20" s="102"/>
      <c r="D20" s="102"/>
      <c r="E20" s="102"/>
      <c r="F20" s="103" t="s">
        <v>6</v>
      </c>
      <c r="G20" s="74"/>
      <c r="H20" s="361"/>
      <c r="I20" s="362"/>
      <c r="J20" s="146"/>
    </row>
    <row r="21" spans="2:10" s="16" customFormat="1" ht="20.100000000000001" customHeight="1">
      <c r="B21" s="101"/>
      <c r="C21" s="102"/>
      <c r="D21" s="102"/>
      <c r="E21" s="102"/>
      <c r="F21" s="103" t="s">
        <v>238</v>
      </c>
      <c r="G21" s="74"/>
      <c r="H21" s="373"/>
      <c r="I21" s="374"/>
      <c r="J21" s="146"/>
    </row>
    <row r="22" spans="2:10" s="16" customFormat="1" ht="20.100000000000001" customHeight="1">
      <c r="B22" s="104"/>
      <c r="C22" s="105"/>
      <c r="D22" s="105"/>
      <c r="E22" s="102"/>
      <c r="F22" s="103" t="s">
        <v>7</v>
      </c>
      <c r="G22" s="74"/>
      <c r="H22" s="363"/>
      <c r="I22" s="364"/>
      <c r="J22" s="145"/>
    </row>
    <row r="23" spans="2:10" s="16" customFormat="1" ht="20.100000000000001" customHeight="1">
      <c r="B23" s="28"/>
      <c r="C23" s="28"/>
      <c r="D23" s="28"/>
      <c r="E23" s="111"/>
      <c r="F23" s="112" t="s">
        <v>8</v>
      </c>
      <c r="G23" s="74"/>
      <c r="H23" s="379">
        <f>H19+H20/3.6+H21*25.7/3.6+H22*38.6/3.6</f>
        <v>0</v>
      </c>
      <c r="I23" s="379"/>
      <c r="J23" s="145"/>
    </row>
    <row r="24" spans="2:10" s="16" customFormat="1" ht="20.100000000000001" customHeight="1">
      <c r="B24" s="28"/>
      <c r="C24" s="28"/>
      <c r="D24" s="28"/>
      <c r="E24" s="28"/>
      <c r="F24" s="28"/>
      <c r="G24" s="28"/>
      <c r="H24" s="28"/>
      <c r="I24" s="28"/>
    </row>
    <row r="25" spans="2:10" s="16" customFormat="1" ht="20.100000000000001" customHeight="1">
      <c r="B25" s="125" t="s">
        <v>9</v>
      </c>
      <c r="C25" s="28"/>
      <c r="D25" s="28"/>
      <c r="E25" s="28"/>
      <c r="F25" s="28"/>
      <c r="G25" s="28"/>
      <c r="H25" s="28"/>
      <c r="I25" s="28"/>
    </row>
    <row r="26" spans="2:10" s="15" customFormat="1" ht="19.5" customHeight="1">
      <c r="B26" s="29"/>
      <c r="C26" s="30"/>
      <c r="D26" s="30"/>
      <c r="E26" s="30"/>
      <c r="F26" s="30"/>
      <c r="G26" s="30"/>
      <c r="H26" s="31"/>
      <c r="I26" s="2"/>
    </row>
    <row r="27" spans="2:10" s="15" customFormat="1" ht="1.5" customHeight="1">
      <c r="B27" s="32"/>
      <c r="C27" s="33"/>
      <c r="D27" s="33"/>
      <c r="E27" s="33"/>
      <c r="F27" s="33"/>
      <c r="G27" s="33"/>
      <c r="H27" s="34"/>
      <c r="I27" s="35"/>
    </row>
    <row r="28" spans="2:10" s="15" customFormat="1" ht="17.25" customHeight="1">
      <c r="B28" s="109" t="s">
        <v>10</v>
      </c>
      <c r="C28" s="110"/>
      <c r="D28" s="110"/>
      <c r="E28" s="110"/>
      <c r="F28" s="110"/>
      <c r="G28" s="110"/>
      <c r="H28" s="4"/>
      <c r="I28" s="4"/>
    </row>
    <row r="29" spans="2:10" s="15" customFormat="1" ht="1.1499999999999999" customHeight="1">
      <c r="B29" s="36"/>
      <c r="C29" s="36"/>
      <c r="D29" s="36"/>
      <c r="E29" s="36"/>
      <c r="F29" s="36"/>
      <c r="G29" s="36"/>
      <c r="H29" s="37"/>
      <c r="I29" s="37"/>
      <c r="J29" s="19"/>
    </row>
    <row r="30" spans="2:10" s="15" customFormat="1" ht="13.5" thickBot="1">
      <c r="B30" s="2"/>
      <c r="C30" s="2"/>
      <c r="D30" s="2"/>
      <c r="G30" s="38"/>
      <c r="H30" s="2"/>
      <c r="I30" s="2"/>
      <c r="J30" s="39"/>
    </row>
    <row r="31" spans="2:10" s="8" customFormat="1" ht="16.5" hidden="1" customHeight="1">
      <c r="B31" s="2"/>
      <c r="C31" s="40" t="s">
        <v>11</v>
      </c>
      <c r="D31" s="2"/>
      <c r="E31" s="83"/>
      <c r="F31" s="81" t="e">
        <f>IF(#REF!&lt;&gt;"",TRUNC(#REF!),"")</f>
        <v>#REF!</v>
      </c>
      <c r="G31" s="41"/>
      <c r="H31" s="2"/>
      <c r="I31" s="2"/>
      <c r="J31" s="42"/>
    </row>
    <row r="32" spans="2:10" s="8" customFormat="1" ht="16.5" hidden="1" customHeight="1">
      <c r="B32" s="2"/>
      <c r="C32" s="40"/>
      <c r="D32" s="2"/>
      <c r="E32" s="83"/>
      <c r="F32" s="82"/>
      <c r="G32" s="41"/>
      <c r="H32" s="2"/>
      <c r="I32" s="2"/>
      <c r="J32" s="42"/>
    </row>
    <row r="33" spans="2:10" s="8" customFormat="1" ht="16.5" hidden="1" customHeight="1">
      <c r="B33" s="86"/>
      <c r="C33" s="80"/>
      <c r="D33" s="83"/>
      <c r="E33" s="119"/>
      <c r="F33" s="113"/>
      <c r="G33" s="92"/>
      <c r="H33" s="92"/>
      <c r="I33" s="94"/>
      <c r="J33" s="43"/>
    </row>
    <row r="34" spans="2:10" s="8" customFormat="1" ht="16.5" hidden="1" customHeight="1">
      <c r="B34" s="86"/>
      <c r="C34" s="80"/>
      <c r="D34" s="83"/>
      <c r="E34" s="119"/>
      <c r="F34" s="113"/>
      <c r="G34" s="92"/>
      <c r="H34" s="92"/>
      <c r="I34" s="95"/>
      <c r="J34" s="43"/>
    </row>
    <row r="35" spans="2:10" s="8" customFormat="1" ht="16.5" customHeight="1">
      <c r="B35" s="329" t="s">
        <v>187</v>
      </c>
      <c r="C35" s="84"/>
      <c r="D35" s="84"/>
      <c r="E35" s="332"/>
      <c r="F35" s="333"/>
      <c r="G35" s="90"/>
      <c r="H35" s="90"/>
      <c r="I35" s="91"/>
      <c r="J35" s="42"/>
    </row>
    <row r="36" spans="2:10" s="8" customFormat="1" ht="16.5" customHeight="1">
      <c r="B36" s="330"/>
      <c r="C36" s="80"/>
      <c r="D36" s="80"/>
      <c r="E36" s="334" t="str">
        <f>IF(OR(H12="",H13="",H14="",H15="",H16="",H17="",H19=""),"", IFERROR(H116,"NA"))</f>
        <v/>
      </c>
      <c r="F36" s="335"/>
      <c r="G36" s="382" t="s">
        <v>13</v>
      </c>
      <c r="H36" s="383"/>
      <c r="I36" s="339"/>
      <c r="J36" s="43"/>
    </row>
    <row r="37" spans="2:10" s="8" customFormat="1" ht="16.5" customHeight="1">
      <c r="B37" s="330"/>
      <c r="C37" s="338" t="s">
        <v>14</v>
      </c>
      <c r="D37" s="339"/>
      <c r="E37" s="334"/>
      <c r="F37" s="335"/>
      <c r="G37" s="382"/>
      <c r="H37" s="383"/>
      <c r="I37" s="339"/>
      <c r="J37" s="43"/>
    </row>
    <row r="38" spans="2:10" s="8" customFormat="1" ht="16.5" customHeight="1">
      <c r="B38" s="330"/>
      <c r="C38" s="80"/>
      <c r="D38" s="85"/>
      <c r="E38" s="336" t="str">
        <f>IF(OR($E$36="NA",$E$36="",E36="ERROR: Please enter valid hours"), "ERROR: Please provide inputs","")</f>
        <v>ERROR: Please provide inputs</v>
      </c>
      <c r="F38" s="337"/>
      <c r="G38" s="92"/>
      <c r="H38" s="92"/>
      <c r="I38" s="94"/>
      <c r="J38" s="43"/>
    </row>
    <row r="39" spans="2:10" s="8" customFormat="1" ht="16.5" customHeight="1" thickBot="1">
      <c r="B39" s="331"/>
      <c r="C39" s="89"/>
      <c r="D39" s="114"/>
      <c r="E39" s="340" t="e">
        <f>IF((H115&gt;6),6,(IFERROR(H115,0)))</f>
        <v>#N/A</v>
      </c>
      <c r="F39" s="341"/>
      <c r="G39" s="384" t="s">
        <v>185</v>
      </c>
      <c r="H39" s="385"/>
      <c r="I39" s="287" t="e">
        <f>ROUNDDOWN(E39,1)</f>
        <v>#N/A</v>
      </c>
      <c r="J39" s="43"/>
    </row>
    <row r="40" spans="2:10" s="8" customFormat="1" ht="13.5" thickBot="1">
      <c r="J40" s="42"/>
    </row>
    <row r="41" spans="2:10" s="8" customFormat="1" ht="16.5" hidden="1" customHeight="1" thickBot="1">
      <c r="B41" s="2"/>
      <c r="C41" s="2"/>
      <c r="D41" s="2"/>
      <c r="E41" s="2"/>
      <c r="F41" s="2"/>
      <c r="G41" s="2"/>
      <c r="H41" s="2"/>
      <c r="I41" s="43"/>
    </row>
    <row r="42" spans="2:10" s="8" customFormat="1" ht="16.5" hidden="1" customHeight="1">
      <c r="B42" s="329" t="s">
        <v>186</v>
      </c>
      <c r="C42" s="84"/>
      <c r="D42" s="84"/>
      <c r="E42" s="332"/>
      <c r="F42" s="342"/>
      <c r="G42" s="289"/>
      <c r="H42" s="90"/>
      <c r="I42" s="91"/>
    </row>
    <row r="43" spans="2:10" s="8" customFormat="1" ht="16.5" hidden="1" customHeight="1">
      <c r="B43" s="330"/>
      <c r="C43" s="80"/>
      <c r="D43" s="80"/>
      <c r="E43" s="334" t="str">
        <f>IF(OR(H12="",H13="",H14="",H15="",H16="",H17="",H19=""),"", IFERROR(N116,"NA"))</f>
        <v/>
      </c>
      <c r="F43" s="343"/>
      <c r="G43" s="382" t="s">
        <v>13</v>
      </c>
      <c r="H43" s="383"/>
      <c r="I43" s="339"/>
    </row>
    <row r="44" spans="2:10" s="8" customFormat="1" ht="16.5" hidden="1" customHeight="1">
      <c r="B44" s="330"/>
      <c r="C44" s="338" t="s">
        <v>14</v>
      </c>
      <c r="D44" s="339"/>
      <c r="E44" s="334"/>
      <c r="F44" s="343"/>
      <c r="G44" s="382"/>
      <c r="H44" s="383"/>
      <c r="I44" s="339"/>
    </row>
    <row r="45" spans="2:10" s="8" customFormat="1" ht="16.5" hidden="1" customHeight="1">
      <c r="B45" s="330"/>
      <c r="C45" s="80"/>
      <c r="D45" s="85"/>
      <c r="E45" s="344" t="str">
        <f>IF(OR($E$43="NA",$E$43="",E43="ERROR: Please enter valid hours"), "ERROR: Please provide inputs","")</f>
        <v>ERROR: Please provide inputs</v>
      </c>
      <c r="F45" s="345"/>
      <c r="G45" s="285"/>
      <c r="H45" s="92"/>
      <c r="I45" s="94"/>
    </row>
    <row r="46" spans="2:10" s="8" customFormat="1" ht="16.5" hidden="1" customHeight="1" thickBot="1">
      <c r="B46" s="331"/>
      <c r="C46" s="89"/>
      <c r="D46" s="114"/>
      <c r="E46" s="340" t="e">
        <f>IF((N115&gt;6),6,(IFERROR(N115,0)))</f>
        <v>#N/A</v>
      </c>
      <c r="F46" s="346"/>
      <c r="G46" s="377" t="s">
        <v>185</v>
      </c>
      <c r="H46" s="378"/>
      <c r="I46" s="287" t="e">
        <f>ROUNDDOWN(E46,1)</f>
        <v>#N/A</v>
      </c>
    </row>
    <row r="47" spans="2:10" s="8" customFormat="1" ht="16.5" hidden="1" customHeight="1">
      <c r="B47" s="87"/>
      <c r="C47" s="80"/>
      <c r="D47" s="88"/>
      <c r="E47" s="118"/>
      <c r="G47" s="288"/>
      <c r="H47" s="96"/>
      <c r="I47" s="93"/>
    </row>
    <row r="48" spans="2:10" s="8" customFormat="1" ht="16.149999999999999" hidden="1" customHeight="1">
      <c r="B48" s="86"/>
      <c r="C48" s="80"/>
      <c r="D48" s="83"/>
      <c r="E48" s="119"/>
      <c r="G48" s="288"/>
      <c r="H48" s="92"/>
      <c r="I48" s="94"/>
    </row>
    <row r="49" spans="1:34" s="8" customFormat="1" ht="16.5" customHeight="1">
      <c r="B49" s="329" t="s">
        <v>18</v>
      </c>
      <c r="C49" s="84"/>
      <c r="D49" s="84"/>
      <c r="E49" s="332"/>
      <c r="F49" s="342"/>
      <c r="G49" s="289"/>
      <c r="H49" s="90"/>
      <c r="I49" s="91"/>
    </row>
    <row r="50" spans="1:34" s="8" customFormat="1" ht="16.5" customHeight="1">
      <c r="B50" s="330"/>
      <c r="C50" s="80"/>
      <c r="D50" s="80"/>
      <c r="E50" s="334" t="str">
        <f>IF(OR(H12="",H13="",H14="",H15="",H16="",H17="",H19=""),"", IFERROR(S116,"NA"))</f>
        <v/>
      </c>
      <c r="F50" s="343"/>
      <c r="G50" s="382" t="s">
        <v>13</v>
      </c>
      <c r="H50" s="383"/>
      <c r="I50" s="339"/>
    </row>
    <row r="51" spans="1:34" s="8" customFormat="1" ht="16.5" customHeight="1">
      <c r="B51" s="330"/>
      <c r="C51" s="338" t="s">
        <v>14</v>
      </c>
      <c r="D51" s="339"/>
      <c r="E51" s="334"/>
      <c r="F51" s="343"/>
      <c r="G51" s="382"/>
      <c r="H51" s="383"/>
      <c r="I51" s="339"/>
    </row>
    <row r="52" spans="1:34" s="8" customFormat="1" ht="16.5" customHeight="1">
      <c r="B52" s="330"/>
      <c r="C52" s="80"/>
      <c r="D52" s="85"/>
      <c r="E52" s="344" t="str">
        <f>IF(OR($E$50="NA",$E$50="",E50="ERROR: Please enter valid hours"), "ERROR: Please provide inputs","")</f>
        <v>ERROR: Please provide inputs</v>
      </c>
      <c r="F52" s="345"/>
      <c r="G52" s="285"/>
      <c r="H52" s="92"/>
      <c r="I52" s="94"/>
    </row>
    <row r="53" spans="1:34" s="8" customFormat="1" ht="16.5" customHeight="1" thickBot="1">
      <c r="B53" s="331"/>
      <c r="C53" s="89"/>
      <c r="D53" s="114"/>
      <c r="E53" s="340" t="e">
        <f>IF((S115&gt;6),6,(IFERROR(S115,0)))</f>
        <v>#N/A</v>
      </c>
      <c r="F53" s="346"/>
      <c r="G53" s="377" t="s">
        <v>185</v>
      </c>
      <c r="H53" s="378"/>
      <c r="I53" s="287" t="e">
        <f>ROUNDDOWN(E53,1)</f>
        <v>#N/A</v>
      </c>
    </row>
    <row r="54" spans="1:34" s="8" customFormat="1" ht="16.5" customHeight="1" thickBot="1">
      <c r="B54" s="43"/>
      <c r="C54" s="43"/>
      <c r="D54" s="43"/>
      <c r="E54" s="43"/>
      <c r="F54" s="43"/>
      <c r="G54" s="43"/>
      <c r="H54" s="43"/>
    </row>
    <row r="55" spans="1:34" s="8" customFormat="1" ht="16.5" customHeight="1">
      <c r="B55" s="347" t="s">
        <v>242</v>
      </c>
      <c r="C55" s="275"/>
      <c r="D55" s="275"/>
      <c r="E55" s="350"/>
      <c r="F55" s="351"/>
      <c r="G55" s="276"/>
      <c r="H55" s="276"/>
      <c r="I55" s="277"/>
      <c r="J55" s="43"/>
    </row>
    <row r="56" spans="1:34" s="8" customFormat="1" ht="16.5" customHeight="1">
      <c r="B56" s="348"/>
      <c r="C56" s="278"/>
      <c r="D56" s="278"/>
      <c r="E56" s="352" t="str">
        <f>IF(OR(H12="",H13="",H14="",H15="",H16="",H17="",H19=""),"", IFERROR(Y116,"NA"))</f>
        <v/>
      </c>
      <c r="F56" s="353"/>
      <c r="G56" s="375" t="s">
        <v>13</v>
      </c>
      <c r="H56" s="376"/>
      <c r="I56" s="355"/>
      <c r="J56" s="43"/>
    </row>
    <row r="57" spans="1:34" s="8" customFormat="1" ht="16.5" customHeight="1">
      <c r="B57" s="348"/>
      <c r="C57" s="354" t="s">
        <v>14</v>
      </c>
      <c r="D57" s="355"/>
      <c r="E57" s="352"/>
      <c r="F57" s="353"/>
      <c r="G57" s="375"/>
      <c r="H57" s="376"/>
      <c r="I57" s="355"/>
      <c r="J57" s="43"/>
    </row>
    <row r="58" spans="1:34" s="8" customFormat="1" ht="16.5" customHeight="1">
      <c r="B58" s="348"/>
      <c r="C58" s="278"/>
      <c r="D58" s="280"/>
      <c r="E58" s="356" t="str">
        <f>IF(OR($E$56="NA",$E$56="",E56="ERROR: Please enter valid hours"), "ERROR: Please provide inputs","")</f>
        <v>ERROR: Please provide inputs</v>
      </c>
      <c r="F58" s="357"/>
      <c r="G58" s="279"/>
      <c r="H58" s="279"/>
      <c r="I58" s="281"/>
      <c r="J58" s="43"/>
    </row>
    <row r="59" spans="1:34" s="8" customFormat="1" ht="16.5" customHeight="1" thickBot="1">
      <c r="B59" s="349"/>
      <c r="C59" s="282"/>
      <c r="D59" s="283"/>
      <c r="E59" s="358" t="e">
        <f>IF((Y115&gt;6),6,(IFERROR(Y115,0)))</f>
        <v>#N/A</v>
      </c>
      <c r="F59" s="359"/>
      <c r="G59" s="380" t="s">
        <v>185</v>
      </c>
      <c r="H59" s="381"/>
      <c r="I59" s="290" t="e">
        <f>ROUNDDOWN(E59,1)</f>
        <v>#N/A</v>
      </c>
      <c r="J59" s="43"/>
    </row>
    <row r="60" spans="1:34" s="15" customFormat="1" ht="19.5" customHeight="1">
      <c r="B60" s="29"/>
      <c r="C60" s="30"/>
      <c r="D60" s="30"/>
      <c r="E60" s="30"/>
      <c r="F60" s="30"/>
      <c r="G60" s="30"/>
      <c r="H60" s="31"/>
      <c r="I60" s="2"/>
      <c r="Z60" s="76"/>
      <c r="AA60" s="77" t="s">
        <v>18</v>
      </c>
      <c r="AB60" s="78">
        <f>$F$62</f>
        <v>0</v>
      </c>
      <c r="AC60" s="79">
        <v>1</v>
      </c>
      <c r="AD60" s="79">
        <v>2</v>
      </c>
      <c r="AE60" s="79">
        <v>3</v>
      </c>
      <c r="AF60" s="79">
        <v>4</v>
      </c>
      <c r="AG60" s="79">
        <v>5</v>
      </c>
      <c r="AH60" s="79">
        <v>6</v>
      </c>
    </row>
    <row r="61" spans="1:34" s="15" customFormat="1" ht="1.1499999999999999" customHeight="1">
      <c r="B61" s="32"/>
      <c r="C61" s="33"/>
      <c r="D61" s="33"/>
      <c r="E61" s="33"/>
      <c r="F61" s="33"/>
      <c r="G61" s="33"/>
      <c r="H61" s="34"/>
      <c r="I61" s="35"/>
      <c r="Z61" s="76"/>
      <c r="AA61" s="76"/>
      <c r="AB61" s="76"/>
      <c r="AC61" s="76"/>
      <c r="AD61" s="76"/>
      <c r="AE61" s="76"/>
      <c r="AF61" s="76"/>
      <c r="AG61" s="76"/>
      <c r="AH61" s="76"/>
    </row>
    <row r="62" spans="1:34" s="15" customFormat="1" ht="17.25" customHeight="1">
      <c r="B62" s="109" t="s">
        <v>19</v>
      </c>
      <c r="C62" s="110"/>
      <c r="D62" s="110"/>
      <c r="E62" s="110"/>
      <c r="F62" s="110"/>
      <c r="G62" s="110"/>
      <c r="H62" s="4"/>
      <c r="I62" s="4"/>
      <c r="Z62" s="76"/>
      <c r="AA62" s="76"/>
      <c r="AB62" s="76"/>
      <c r="AC62" s="76"/>
      <c r="AD62" s="76"/>
      <c r="AE62" s="76"/>
      <c r="AF62" s="76"/>
      <c r="AG62" s="76"/>
      <c r="AH62" s="76"/>
    </row>
    <row r="63" spans="1:34" s="15" customFormat="1" ht="1.5" customHeight="1">
      <c r="B63" s="36"/>
      <c r="C63" s="36"/>
      <c r="D63" s="36"/>
      <c r="E63" s="36"/>
      <c r="F63" s="36"/>
      <c r="G63" s="36"/>
      <c r="H63" s="37"/>
      <c r="I63" s="37"/>
      <c r="J63" s="19"/>
      <c r="Z63" s="76"/>
      <c r="AA63" s="76"/>
      <c r="AB63" s="76"/>
      <c r="AC63" s="76"/>
      <c r="AD63" s="76"/>
      <c r="AE63" s="76"/>
      <c r="AF63" s="76"/>
      <c r="AG63" s="76"/>
      <c r="AH63" s="76"/>
    </row>
    <row r="64" spans="1:34">
      <c r="A64" s="45"/>
      <c r="B64" s="2"/>
      <c r="C64" s="2"/>
      <c r="D64" s="2"/>
      <c r="E64" s="48"/>
      <c r="F64" s="2"/>
      <c r="G64" s="2"/>
      <c r="H64" s="2"/>
      <c r="I64" s="2"/>
      <c r="M64" s="43"/>
      <c r="N64" s="8"/>
      <c r="O64" s="8"/>
      <c r="P64" s="8"/>
      <c r="Q64" s="8"/>
      <c r="R64" s="8"/>
      <c r="S64" s="15"/>
      <c r="T64" s="15"/>
      <c r="U64" s="15"/>
      <c r="V64" s="15"/>
      <c r="W64" s="8"/>
      <c r="X64" s="8"/>
      <c r="Y64" s="8"/>
      <c r="Z64" s="8"/>
      <c r="AA64" s="8"/>
    </row>
    <row r="65" spans="2:10" s="8" customFormat="1" ht="16.5" customHeight="1">
      <c r="B65" s="2"/>
      <c r="C65" s="73"/>
      <c r="D65" s="74"/>
      <c r="E65" s="74"/>
      <c r="F65" s="44"/>
      <c r="G65" s="115"/>
      <c r="H65" s="116"/>
      <c r="I65" s="20"/>
      <c r="J65" s="43"/>
    </row>
    <row r="66" spans="2:10" s="8" customFormat="1" ht="16.5" customHeight="1">
      <c r="B66" s="2"/>
      <c r="C66" s="73"/>
      <c r="D66" s="74"/>
      <c r="E66" s="74"/>
      <c r="F66" s="44"/>
      <c r="G66" s="115"/>
      <c r="H66" s="116"/>
      <c r="I66" s="20"/>
      <c r="J66" s="43"/>
    </row>
    <row r="67" spans="2:10" s="8" customFormat="1" ht="16.5" customHeight="1">
      <c r="B67" s="2"/>
      <c r="C67" s="73"/>
      <c r="D67" s="74"/>
      <c r="E67" s="74"/>
      <c r="F67" s="44"/>
      <c r="G67" s="115"/>
      <c r="H67" s="116"/>
      <c r="I67" s="20"/>
      <c r="J67" s="43"/>
    </row>
    <row r="68" spans="2:10" s="8" customFormat="1" ht="16.5" customHeight="1">
      <c r="B68" s="2"/>
      <c r="C68" s="73"/>
      <c r="D68" s="74"/>
      <c r="E68" s="74"/>
      <c r="F68" s="44"/>
      <c r="G68" s="115"/>
      <c r="H68" s="116"/>
      <c r="I68" s="20"/>
      <c r="J68" s="43"/>
    </row>
    <row r="69" spans="2:10" s="8" customFormat="1" ht="16.5" customHeight="1">
      <c r="B69" s="2"/>
      <c r="C69" s="73"/>
      <c r="D69" s="74"/>
      <c r="E69" s="74"/>
      <c r="F69" s="44"/>
      <c r="G69" s="115"/>
      <c r="H69" s="116"/>
      <c r="I69" s="20"/>
      <c r="J69" s="43"/>
    </row>
    <row r="70" spans="2:10" s="8" customFormat="1" ht="16.5" customHeight="1">
      <c r="B70" s="2"/>
      <c r="C70" s="73"/>
      <c r="D70" s="74"/>
      <c r="E70" s="74"/>
      <c r="F70" s="44"/>
      <c r="G70" s="115"/>
      <c r="H70" s="116"/>
      <c r="I70" s="20"/>
      <c r="J70" s="43"/>
    </row>
    <row r="71" spans="2:10" s="8" customFormat="1" ht="16.5" customHeight="1">
      <c r="B71" s="2"/>
      <c r="C71" s="73"/>
      <c r="D71" s="74"/>
      <c r="E71" s="74"/>
      <c r="F71" s="44"/>
      <c r="G71" s="115"/>
      <c r="H71" s="116"/>
      <c r="I71" s="20"/>
      <c r="J71" s="43"/>
    </row>
    <row r="72" spans="2:10" s="8" customFormat="1" ht="16.5" customHeight="1">
      <c r="B72" s="2"/>
      <c r="C72" s="73"/>
      <c r="D72" s="74"/>
      <c r="E72" s="74"/>
      <c r="F72" s="44"/>
      <c r="G72" s="115"/>
      <c r="H72" s="116"/>
      <c r="I72" s="20"/>
      <c r="J72" s="43"/>
    </row>
    <row r="73" spans="2:10" s="8" customFormat="1" ht="16.5" customHeight="1">
      <c r="B73" s="2"/>
      <c r="C73" s="73"/>
      <c r="D73" s="74"/>
      <c r="E73" s="74"/>
      <c r="F73" s="44"/>
      <c r="G73" s="115"/>
      <c r="H73" s="116"/>
      <c r="I73" s="20"/>
      <c r="J73" s="43"/>
    </row>
    <row r="74" spans="2:10" s="8" customFormat="1" ht="16.5" customHeight="1">
      <c r="B74" s="2"/>
      <c r="C74" s="73"/>
      <c r="D74" s="74"/>
      <c r="E74" s="74"/>
      <c r="F74" s="44"/>
      <c r="G74" s="115"/>
      <c r="H74" s="116"/>
      <c r="I74" s="20"/>
      <c r="J74" s="43"/>
    </row>
    <row r="75" spans="2:10" s="8" customFormat="1" ht="16.5" customHeight="1">
      <c r="B75" s="2"/>
      <c r="C75" s="73"/>
      <c r="D75" s="74"/>
      <c r="E75" s="74"/>
      <c r="F75" s="44"/>
      <c r="G75" s="115"/>
      <c r="H75" s="116"/>
      <c r="I75" s="20"/>
      <c r="J75" s="43"/>
    </row>
    <row r="76" spans="2:10" s="8" customFormat="1" ht="16.5" customHeight="1">
      <c r="B76" s="2"/>
      <c r="C76" s="73"/>
      <c r="D76" s="74"/>
      <c r="E76" s="74"/>
      <c r="F76" s="44"/>
      <c r="G76" s="115"/>
      <c r="H76" s="116"/>
      <c r="I76" s="20"/>
      <c r="J76" s="43"/>
    </row>
    <row r="77" spans="2:10" s="8" customFormat="1" ht="16.5" customHeight="1">
      <c r="B77" s="2"/>
      <c r="C77" s="73"/>
      <c r="D77" s="74"/>
      <c r="E77" s="74"/>
      <c r="F77" s="44"/>
      <c r="G77" s="115"/>
      <c r="H77" s="116"/>
      <c r="I77" s="20"/>
      <c r="J77" s="43"/>
    </row>
    <row r="78" spans="2:10" s="8" customFormat="1" ht="16.5" customHeight="1">
      <c r="B78" s="2"/>
      <c r="C78" s="73"/>
      <c r="D78" s="74"/>
      <c r="E78" s="74"/>
      <c r="F78" s="44"/>
      <c r="G78" s="115"/>
      <c r="H78" s="116"/>
      <c r="I78" s="20"/>
      <c r="J78" s="43"/>
    </row>
    <row r="79" spans="2:10" s="8" customFormat="1" ht="16.5" customHeight="1">
      <c r="B79" s="2"/>
      <c r="C79" s="73"/>
      <c r="D79" s="74"/>
      <c r="E79" s="74"/>
      <c r="F79" s="44"/>
      <c r="G79" s="115"/>
      <c r="H79" s="116"/>
      <c r="I79" s="20"/>
      <c r="J79" s="43"/>
    </row>
    <row r="80" spans="2:10" s="8" customFormat="1" ht="16.5" customHeight="1">
      <c r="B80" s="2"/>
      <c r="C80" s="73"/>
      <c r="D80" s="74"/>
      <c r="E80" s="74"/>
      <c r="F80" s="44"/>
      <c r="G80" s="115"/>
      <c r="H80" s="116"/>
      <c r="I80" s="20"/>
      <c r="J80" s="43"/>
    </row>
    <row r="81" spans="1:29" s="8" customFormat="1" ht="16.5" customHeight="1">
      <c r="B81" s="2"/>
      <c r="C81" s="73"/>
      <c r="D81" s="74"/>
      <c r="E81" s="74"/>
      <c r="F81" s="44"/>
      <c r="G81" s="115"/>
      <c r="H81" s="116"/>
      <c r="I81" s="20"/>
      <c r="J81" s="43"/>
    </row>
    <row r="82" spans="1:29" s="8" customFormat="1" ht="16.5" customHeight="1">
      <c r="B82" s="2"/>
      <c r="C82" s="73"/>
      <c r="D82" s="74"/>
      <c r="E82" s="74"/>
      <c r="F82" s="44"/>
      <c r="G82" s="115"/>
      <c r="H82" s="116"/>
      <c r="I82" s="20"/>
      <c r="J82" s="43"/>
    </row>
    <row r="83" spans="1:29" s="8" customFormat="1" ht="18">
      <c r="B83" s="2"/>
      <c r="C83" s="73"/>
      <c r="D83" s="74"/>
      <c r="E83" s="74"/>
      <c r="F83" s="44"/>
      <c r="G83" s="115"/>
      <c r="H83" s="116"/>
      <c r="I83" s="20"/>
      <c r="J83" s="43"/>
    </row>
    <row r="84" spans="1:29" hidden="1">
      <c r="A84" s="45"/>
      <c r="B84" s="2"/>
      <c r="C84" s="2"/>
      <c r="D84" s="2"/>
      <c r="E84" s="48"/>
      <c r="F84" s="2"/>
      <c r="G84" s="2"/>
      <c r="H84" s="2"/>
      <c r="I84" s="2"/>
    </row>
    <row r="85" spans="1:29" ht="19.5" hidden="1">
      <c r="A85" s="71"/>
      <c r="B85" s="117" t="s">
        <v>20</v>
      </c>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row>
    <row r="86" spans="1:29" ht="17.25" hidden="1">
      <c r="B86" s="136" t="s">
        <v>21</v>
      </c>
      <c r="C86" s="2"/>
      <c r="D86" s="2"/>
      <c r="E86" s="2"/>
      <c r="F86" s="2"/>
      <c r="G86" s="2"/>
      <c r="H86" s="2"/>
      <c r="I86" s="2"/>
    </row>
    <row r="87" spans="1:29" ht="15" hidden="1">
      <c r="B87" s="137" t="s">
        <v>22</v>
      </c>
      <c r="C87" s="2"/>
      <c r="D87" s="2"/>
      <c r="E87" s="2"/>
      <c r="F87" s="2"/>
      <c r="G87" s="2"/>
      <c r="H87" s="2"/>
      <c r="I87" s="2"/>
    </row>
    <row r="88" spans="1:29" ht="15" hidden="1">
      <c r="A88" s="47"/>
      <c r="B88" s="51" t="s">
        <v>23</v>
      </c>
      <c r="C88" s="138"/>
      <c r="D88" s="52"/>
      <c r="E88" s="52"/>
      <c r="F88" s="50" t="e">
        <f>VLOOKUP($H$12,'Climate by postcode'!$A$3:$E$3730,5,FALSE)</f>
        <v>#N/A</v>
      </c>
      <c r="G88" s="49"/>
      <c r="H88" s="49"/>
      <c r="I88" s="49"/>
      <c r="J88" s="47"/>
      <c r="K88" s="47"/>
      <c r="L88" s="47"/>
      <c r="M88" s="47"/>
    </row>
    <row r="89" spans="1:29" ht="15" hidden="1">
      <c r="B89" s="51" t="s">
        <v>24</v>
      </c>
      <c r="C89" s="138"/>
      <c r="D89" s="52"/>
      <c r="E89" s="52"/>
      <c r="F89" s="50" t="e">
        <f>VLOOKUP($H$12,'Climate by postcode'!$A$4:$D$3730,2,0)</f>
        <v>#N/A</v>
      </c>
      <c r="G89" s="49"/>
      <c r="H89" s="49"/>
      <c r="I89" s="49"/>
      <c r="J89" s="47"/>
      <c r="K89" s="47"/>
      <c r="L89" s="47"/>
      <c r="M89" s="47"/>
    </row>
    <row r="90" spans="1:29" ht="15" hidden="1">
      <c r="B90" s="51" t="s">
        <v>25</v>
      </c>
      <c r="C90" s="138"/>
      <c r="D90" s="52"/>
      <c r="E90" s="52"/>
      <c r="F90" s="50" t="e">
        <f>VLOOKUP($H12,'Climate by postcode'!$A$4:$D$3730,3,0)</f>
        <v>#N/A</v>
      </c>
      <c r="G90" s="49"/>
      <c r="H90" s="49"/>
      <c r="I90" s="49"/>
      <c r="J90" s="47"/>
      <c r="K90" s="47"/>
      <c r="L90" s="47"/>
      <c r="M90" s="47"/>
    </row>
    <row r="91" spans="1:29" ht="15" hidden="1">
      <c r="A91" s="47"/>
      <c r="B91" s="51" t="s">
        <v>26</v>
      </c>
      <c r="C91" s="138"/>
      <c r="D91" s="52"/>
      <c r="E91" s="52"/>
      <c r="F91" s="50" t="e">
        <f>VLOOKUP($H$12,'Climate by postcode'!$A$4:$D$3730,4,0)</f>
        <v>#N/A</v>
      </c>
      <c r="G91" s="49"/>
      <c r="H91" s="49"/>
      <c r="I91" s="49"/>
      <c r="J91" s="47"/>
      <c r="K91" s="47"/>
      <c r="L91" s="47"/>
      <c r="M91" s="47"/>
    </row>
    <row r="92" spans="1:29" ht="15" hidden="1">
      <c r="A92" s="47"/>
      <c r="B92" s="51"/>
      <c r="C92" s="138"/>
      <c r="D92" s="52"/>
      <c r="E92" s="52"/>
      <c r="F92" s="50"/>
      <c r="G92" s="49"/>
      <c r="H92" s="49"/>
      <c r="I92" s="49"/>
      <c r="J92" s="47"/>
      <c r="K92" s="47"/>
      <c r="L92" s="47"/>
      <c r="M92" s="47"/>
    </row>
    <row r="93" spans="1:29" ht="15" hidden="1">
      <c r="A93" s="47"/>
      <c r="B93" s="56"/>
      <c r="C93" s="57"/>
      <c r="D93" s="58"/>
      <c r="E93" s="58"/>
      <c r="F93" s="50"/>
      <c r="G93" s="49"/>
      <c r="H93" s="49"/>
      <c r="I93" s="49"/>
      <c r="J93" s="47"/>
      <c r="K93" s="47"/>
      <c r="L93" s="47"/>
      <c r="M93" s="47"/>
    </row>
    <row r="94" spans="1:29" ht="15" hidden="1">
      <c r="A94" s="47"/>
      <c r="B94" s="49"/>
      <c r="C94" s="49"/>
      <c r="D94" s="137" t="s">
        <v>188</v>
      </c>
      <c r="E94" s="57"/>
      <c r="F94" s="58"/>
      <c r="G94" s="58"/>
      <c r="H94" s="50"/>
      <c r="J94" s="137" t="s">
        <v>15</v>
      </c>
      <c r="K94" s="57"/>
      <c r="L94" s="58"/>
      <c r="M94" s="58"/>
      <c r="N94" s="143"/>
      <c r="O94" s="137" t="s">
        <v>16</v>
      </c>
      <c r="P94" s="57"/>
      <c r="Q94" s="58"/>
      <c r="R94" s="58"/>
      <c r="S94" s="143"/>
      <c r="U94" s="137" t="s">
        <v>239</v>
      </c>
      <c r="V94" s="57"/>
      <c r="W94" s="58"/>
      <c r="X94" s="58"/>
      <c r="Y94" s="143"/>
    </row>
    <row r="95" spans="1:29" ht="15" hidden="1">
      <c r="A95" s="47"/>
      <c r="B95" s="49"/>
      <c r="C95" s="49"/>
      <c r="D95" s="68" t="s">
        <v>27</v>
      </c>
      <c r="E95" s="69"/>
      <c r="F95" s="70"/>
      <c r="G95" s="70"/>
      <c r="H95" s="50" t="e">
        <f>VLOOKUP($F$88,TableOpt1[],2, FALSE)</f>
        <v>#N/A</v>
      </c>
      <c r="J95" s="68" t="s">
        <v>27</v>
      </c>
      <c r="K95" s="69"/>
      <c r="L95" s="70"/>
      <c r="M95" s="70"/>
      <c r="N95" s="50" t="e">
        <f>VLOOKUP($F$88,TableOpt6[],2, FALSE)</f>
        <v>#N/A</v>
      </c>
      <c r="O95" s="68" t="s">
        <v>27</v>
      </c>
      <c r="P95" s="69"/>
      <c r="Q95" s="70"/>
      <c r="R95" s="70"/>
      <c r="S95" s="50" t="e">
        <f>VLOOKUP($F$88,TableOpt8[],2, FALSE)</f>
        <v>#N/A</v>
      </c>
      <c r="U95" s="68" t="s">
        <v>27</v>
      </c>
      <c r="V95" s="69"/>
      <c r="W95" s="70"/>
      <c r="X95" s="70"/>
      <c r="Y95" s="50" t="e">
        <f>VLOOKUP($F$88,TableCurrent[],2, FALSE)</f>
        <v>#N/A</v>
      </c>
    </row>
    <row r="96" spans="1:29" ht="15" hidden="1">
      <c r="A96" s="47"/>
      <c r="B96" s="49"/>
      <c r="C96" s="49"/>
      <c r="D96" s="68" t="s">
        <v>28</v>
      </c>
      <c r="E96" s="69"/>
      <c r="F96" s="70"/>
      <c r="G96" s="70"/>
      <c r="H96" s="50" t="e">
        <f>VLOOKUP($F$88,TableOpt1[],3, FALSE)</f>
        <v>#N/A</v>
      </c>
      <c r="J96" s="68" t="s">
        <v>28</v>
      </c>
      <c r="K96" s="69"/>
      <c r="L96" s="70"/>
      <c r="M96" s="70"/>
      <c r="N96" s="50" t="e">
        <f>VLOOKUP($F$88,TableOpt6[],3, FALSE)</f>
        <v>#N/A</v>
      </c>
      <c r="O96" s="68" t="s">
        <v>28</v>
      </c>
      <c r="P96" s="69"/>
      <c r="Q96" s="70"/>
      <c r="R96" s="70"/>
      <c r="S96" s="50" t="e">
        <f>VLOOKUP($F$88,TableOpt8[],3, FALSE)</f>
        <v>#N/A</v>
      </c>
      <c r="U96" s="68" t="s">
        <v>28</v>
      </c>
      <c r="V96" s="69"/>
      <c r="W96" s="70"/>
      <c r="X96" s="70"/>
      <c r="Y96" s="50" t="e">
        <f>VLOOKUP($F$88,TableCurrent[],3, FALSE)</f>
        <v>#N/A</v>
      </c>
    </row>
    <row r="97" spans="1:25" ht="15" hidden="1">
      <c r="A97" s="47"/>
      <c r="B97" s="49"/>
      <c r="C97" s="49"/>
      <c r="D97" s="68" t="s">
        <v>219</v>
      </c>
      <c r="E97" s="69"/>
      <c r="F97" s="70"/>
      <c r="G97" s="70"/>
      <c r="H97" s="50" t="e">
        <f>VLOOKUP($F$88,TableOpt1[],4, FALSE)</f>
        <v>#N/A</v>
      </c>
      <c r="J97" s="68" t="s">
        <v>219</v>
      </c>
      <c r="K97" s="69"/>
      <c r="L97" s="70"/>
      <c r="M97" s="70"/>
      <c r="N97" s="50" t="e">
        <f>VLOOKUP($F$88,TableOpt6[],4, FALSE)</f>
        <v>#N/A</v>
      </c>
      <c r="O97" s="68" t="s">
        <v>219</v>
      </c>
      <c r="P97" s="69"/>
      <c r="Q97" s="70"/>
      <c r="R97" s="70"/>
      <c r="S97" s="50" t="e">
        <f>VLOOKUP($F$88,TableOpt8[],4, FALSE)</f>
        <v>#N/A</v>
      </c>
      <c r="U97" s="68" t="s">
        <v>219</v>
      </c>
      <c r="V97" s="69"/>
      <c r="W97" s="70"/>
      <c r="X97" s="70"/>
      <c r="Y97" s="50" t="e">
        <f>VLOOKUP($F$88,TableCurrent[],4, FALSE)</f>
        <v>#N/A</v>
      </c>
    </row>
    <row r="98" spans="1:25" ht="15" hidden="1">
      <c r="A98" s="47"/>
      <c r="B98" s="49"/>
      <c r="C98" s="49"/>
      <c r="D98" s="68"/>
      <c r="E98" s="69"/>
      <c r="F98" s="70"/>
      <c r="G98" s="70"/>
      <c r="H98" s="50"/>
      <c r="J98" s="68"/>
      <c r="K98" s="69"/>
      <c r="L98" s="70"/>
      <c r="M98" s="70"/>
      <c r="N98" s="50"/>
      <c r="O98" s="68"/>
      <c r="P98" s="69"/>
      <c r="Q98" s="70"/>
      <c r="R98" s="70"/>
      <c r="S98" s="50"/>
      <c r="U98" s="68"/>
      <c r="V98" s="69"/>
      <c r="W98" s="70"/>
      <c r="X98" s="70"/>
      <c r="Y98" s="50"/>
    </row>
    <row r="99" spans="1:25" ht="15" hidden="1">
      <c r="A99" s="47"/>
      <c r="B99" s="47"/>
      <c r="C99" s="47"/>
      <c r="D99" s="53" t="s">
        <v>221</v>
      </c>
      <c r="E99" s="54"/>
      <c r="F99" s="55"/>
      <c r="G99" s="55"/>
      <c r="H99" s="50" t="str">
        <f>IF(AND(H14="Centrally serviced", H13="No"), "NSTL-CS", IF(AND(H14="Not centrally serviced", H13="No"), "NSTL-NCS", IF(AND(H14="Partially serviced", H13="No"), "NSTL-PS", IF(AND(H14="Not centrally serviced", H13="Yes"), "STL-NCS", ""))))</f>
        <v/>
      </c>
      <c r="J99" s="53" t="s">
        <v>221</v>
      </c>
      <c r="K99" s="54"/>
      <c r="L99" s="55"/>
      <c r="M99" s="55"/>
      <c r="N99" s="50" t="str">
        <f>IF(AND(H14="Centrally serviced", H13="No"), "NSTL-CS", IF(AND(H14="Not centrally serviced", H13="No"), "NSTL-NCS", IF(AND(H14="Partially serviced", H13="No"), "NSTL-PS", IF(AND(H14="Not centrally serviced", H13="Yes"), "STL-NCS", ""))))</f>
        <v/>
      </c>
      <c r="O99" s="53" t="s">
        <v>221</v>
      </c>
      <c r="P99" s="54"/>
      <c r="Q99" s="55"/>
      <c r="R99" s="55"/>
      <c r="S99" s="50" t="str">
        <f>IF(AND(H14="Centrally serviced", H13="No"), "NSTL-CS", IF(AND(H14="Not centrally serviced", H13="No"), "NSTL-NCS", IF(AND(H14="Partially serviced", H13="No"), "NSTL-PS", IF(AND(H14="Not centrally serviced", H13="Yes"), "STL-NCS", ""))))</f>
        <v/>
      </c>
      <c r="U99" s="53" t="s">
        <v>221</v>
      </c>
      <c r="V99" s="54"/>
      <c r="W99" s="55"/>
      <c r="X99" s="55"/>
      <c r="Y99" s="50" t="str">
        <f>IF(AND(H14="Centrally serviced", H13="No"), "NSTL-CS", IF(AND(H14="Not centrally serviced", H13="No"), "NSTL-NCS", IF(AND(H14="Partially serviced", H13="No"), "NSTL-PS", IF(AND(H14="Not centrally serviced", H13="Yes"), "STL-NCS", ""))))</f>
        <v/>
      </c>
    </row>
    <row r="100" spans="1:25" ht="15" hidden="1">
      <c r="A100" s="47"/>
      <c r="B100" s="47"/>
      <c r="C100" s="47"/>
      <c r="D100" s="53" t="s">
        <v>222</v>
      </c>
      <c r="E100" s="54"/>
      <c r="F100" s="55"/>
      <c r="G100" s="55"/>
      <c r="H100" s="50" t="b">
        <f>IF(H99="NSTL-CS",78.949, IF(H99="NSTL-NCS",89.198, IF(H99="NSTL-PS",79.125, IF(H99="STL-NCS",95.933))))</f>
        <v>0</v>
      </c>
      <c r="J100" s="53" t="s">
        <v>222</v>
      </c>
      <c r="K100" s="54"/>
      <c r="L100" s="55"/>
      <c r="M100" s="55"/>
      <c r="N100" s="50" t="b">
        <f>IF(N99="NSTL-CS",78.949, IF(N99="NSTL-NCS",89.198, IF(N99="NSTL-PS",79.125, IF(N99="STL-NCS",95.933))))</f>
        <v>0</v>
      </c>
      <c r="O100" s="53" t="s">
        <v>222</v>
      </c>
      <c r="P100" s="54"/>
      <c r="Q100" s="55"/>
      <c r="R100" s="55"/>
      <c r="S100" s="50" t="b">
        <f>IF(S99="NSTL-CS",78.949, IF(S99="NSTL-NCS",89.198, IF(S99="NSTL-PS",79.125, IF(S99="STL-NCS",95.933))))</f>
        <v>0</v>
      </c>
      <c r="U100" s="53" t="s">
        <v>222</v>
      </c>
      <c r="V100" s="54"/>
      <c r="W100" s="55"/>
      <c r="X100" s="55"/>
      <c r="Y100" s="50" t="b">
        <f>IF(Y99="NSTL-CS",78.949, IF(Y99="NSTL-NCS",89.198, IF(Y99="NSTL-PS",79.125, IF(Y99="STL-NCS",95.933))))</f>
        <v>0</v>
      </c>
    </row>
    <row r="101" spans="1:25" ht="15" hidden="1">
      <c r="A101" s="47"/>
      <c r="B101" s="47"/>
      <c r="C101" s="47"/>
      <c r="D101" s="53" t="s">
        <v>223</v>
      </c>
      <c r="E101" s="54"/>
      <c r="F101" s="55"/>
      <c r="G101" s="55"/>
      <c r="H101" s="50" t="b">
        <f>IF(H99="NSTL-CS",60, IF(H99="NSTL-NCS",67.5, IF(H99="NSTL-PS",68, IF(H99="STL-NCS",70))))</f>
        <v>0</v>
      </c>
      <c r="J101" s="53" t="s">
        <v>223</v>
      </c>
      <c r="K101" s="54"/>
      <c r="L101" s="55"/>
      <c r="M101" s="55"/>
      <c r="N101" s="50" t="b">
        <f>IF(N99="NSTL-CS",60, IF(N99="NSTL-NCS",67.5, IF(N99="NSTL-PS",68, IF(N99="STL-NCS",70))))</f>
        <v>0</v>
      </c>
      <c r="O101" s="53" t="s">
        <v>223</v>
      </c>
      <c r="P101" s="54"/>
      <c r="Q101" s="55"/>
      <c r="R101" s="55"/>
      <c r="S101" s="50" t="b">
        <f>IF(S99="NSTL-CS",60, IF(S99="NSTL-NCS",67.5, IF(S99="NSTL-PS",68, IF(S99="STL-NCS",70))))</f>
        <v>0</v>
      </c>
      <c r="U101" s="53" t="s">
        <v>223</v>
      </c>
      <c r="V101" s="54"/>
      <c r="W101" s="55"/>
      <c r="X101" s="55"/>
      <c r="Y101" s="50" t="b">
        <f>IF(Y99="NSTL-CS",60, IF(Y99="NSTL-NCS",67.5, IF(Y99="NSTL-PS",68, IF(Y99="STL-NCS",70))))</f>
        <v>0</v>
      </c>
    </row>
    <row r="102" spans="1:25" ht="15" hidden="1">
      <c r="A102" s="47"/>
      <c r="B102" s="47"/>
      <c r="C102" s="47"/>
      <c r="D102" s="53" t="s">
        <v>224</v>
      </c>
      <c r="E102" s="54"/>
      <c r="F102" s="55"/>
      <c r="G102" s="55"/>
      <c r="H102" s="50">
        <f>H16-H101</f>
        <v>0</v>
      </c>
      <c r="J102" s="53" t="s">
        <v>224</v>
      </c>
      <c r="K102" s="54"/>
      <c r="L102" s="55"/>
      <c r="M102" s="55"/>
      <c r="N102" s="50">
        <f>H16-N101</f>
        <v>0</v>
      </c>
      <c r="O102" s="53" t="s">
        <v>224</v>
      </c>
      <c r="P102" s="54"/>
      <c r="Q102" s="55"/>
      <c r="R102" s="55"/>
      <c r="S102" s="50">
        <f>H16-S101</f>
        <v>0</v>
      </c>
      <c r="U102" s="53" t="s">
        <v>224</v>
      </c>
      <c r="V102" s="54"/>
      <c r="W102" s="55"/>
      <c r="X102" s="55"/>
      <c r="Y102" s="50">
        <f>H16-Y101</f>
        <v>0</v>
      </c>
    </row>
    <row r="103" spans="1:25" ht="15" hidden="1">
      <c r="A103" s="47"/>
      <c r="B103" s="47"/>
      <c r="C103" s="47"/>
      <c r="D103" s="53" t="s">
        <v>225</v>
      </c>
      <c r="E103" s="54"/>
      <c r="F103" s="55"/>
      <c r="G103" s="55"/>
      <c r="H103" s="50">
        <f>H102*0.001+1.013</f>
        <v>1.0129999999999999</v>
      </c>
      <c r="J103" s="53" t="s">
        <v>225</v>
      </c>
      <c r="K103" s="54"/>
      <c r="L103" s="55"/>
      <c r="M103" s="55"/>
      <c r="N103" s="50">
        <f>N102*0.001+1.013</f>
        <v>1.0129999999999999</v>
      </c>
      <c r="O103" s="53" t="s">
        <v>225</v>
      </c>
      <c r="P103" s="54"/>
      <c r="Q103" s="55"/>
      <c r="R103" s="55"/>
      <c r="S103" s="50">
        <f>S102*0.001+1.013</f>
        <v>1.0129999999999999</v>
      </c>
      <c r="U103" s="53" t="s">
        <v>225</v>
      </c>
      <c r="V103" s="54"/>
      <c r="W103" s="55"/>
      <c r="X103" s="55"/>
      <c r="Y103" s="50">
        <f>Y102*0.001+1.013</f>
        <v>1.0129999999999999</v>
      </c>
    </row>
    <row r="104" spans="1:25" ht="15" hidden="1">
      <c r="A104" s="47"/>
      <c r="B104" s="47"/>
      <c r="C104" s="47"/>
      <c r="D104" s="53" t="s">
        <v>226</v>
      </c>
      <c r="E104" s="54"/>
      <c r="F104" s="55"/>
      <c r="G104" s="55"/>
      <c r="H104" s="50">
        <f>IF(H15&lt;130,-0.0083*H15+1.982,0.9)</f>
        <v>1.982</v>
      </c>
      <c r="J104" s="53" t="s">
        <v>226</v>
      </c>
      <c r="K104" s="54"/>
      <c r="L104" s="55"/>
      <c r="M104" s="55"/>
      <c r="N104" s="50">
        <f>IF(H15&lt;130,-0.0083*H15+1.982,0.9)</f>
        <v>1.982</v>
      </c>
      <c r="O104" s="53" t="s">
        <v>226</v>
      </c>
      <c r="P104" s="54"/>
      <c r="Q104" s="55"/>
      <c r="R104" s="55"/>
      <c r="S104" s="50">
        <f>IF(H15&lt;130,-0.0083*H15+1.982,0.9)</f>
        <v>1.982</v>
      </c>
      <c r="U104" s="53" t="s">
        <v>226</v>
      </c>
      <c r="V104" s="54"/>
      <c r="W104" s="55"/>
      <c r="X104" s="55"/>
      <c r="Y104" s="50">
        <f>IF(H15&lt;130,-0.0083*H15+1.982,0.9)</f>
        <v>1.982</v>
      </c>
    </row>
    <row r="105" spans="1:25" ht="15" hidden="1">
      <c r="A105" s="47"/>
      <c r="B105" s="47"/>
      <c r="C105" s="47"/>
      <c r="D105" s="53" t="s">
        <v>227</v>
      </c>
      <c r="E105" s="54"/>
      <c r="F105" s="55"/>
      <c r="G105" s="55"/>
      <c r="H105" s="50" t="b">
        <f>IF(H14="Not centrally serviced",(F91*0.000255)+0.927, IF(H14="Partially serviced",(F91*0.000142)+0.949, IF(H14="Centrally serviced",1)))</f>
        <v>0</v>
      </c>
      <c r="J105" s="53" t="s">
        <v>227</v>
      </c>
      <c r="K105" s="54"/>
      <c r="L105" s="55"/>
      <c r="M105" s="55"/>
      <c r="N105" s="50" t="b">
        <f>IF(H14="Not centrally serviced",(F91*0.000255)+0.927, IF(H14="Partially serviced",(F91*0.000142)+0.949, IF(H14="Centrally serviced",1)))</f>
        <v>0</v>
      </c>
      <c r="O105" s="53" t="s">
        <v>227</v>
      </c>
      <c r="P105" s="54"/>
      <c r="Q105" s="55"/>
      <c r="R105" s="55"/>
      <c r="S105" s="50" t="b">
        <f>IF(H14="Not centrally serviced",(F91*0.000255)+0.927, IF(H14="Partially serviced",(F91*0.000142)+0.949, IF(H14="Centrally serviced",1)))</f>
        <v>0</v>
      </c>
      <c r="U105" s="53" t="s">
        <v>227</v>
      </c>
      <c r="V105" s="54"/>
      <c r="W105" s="55"/>
      <c r="X105" s="55"/>
      <c r="Y105" s="50" t="b">
        <f>IF(H14="Not centrally serviced",(F91*0.000255)+0.927, IF(H14="Partially serviced",(F91*0.000142)+0.949, IF(H14="Centrally serviced",1)))</f>
        <v>0</v>
      </c>
    </row>
    <row r="106" spans="1:25" ht="15" hidden="1">
      <c r="A106" s="47"/>
      <c r="B106" s="47"/>
      <c r="C106" s="47"/>
      <c r="D106" s="53" t="s">
        <v>228</v>
      </c>
      <c r="E106" s="54"/>
      <c r="F106" s="55"/>
      <c r="G106" s="55"/>
      <c r="H106" s="50" t="e">
        <f>VLOOKUP(H17,TableRetailcategory[],2,1)</f>
        <v>#N/A</v>
      </c>
      <c r="J106" s="53" t="s">
        <v>228</v>
      </c>
      <c r="K106" s="54"/>
      <c r="L106" s="55"/>
      <c r="M106" s="55"/>
      <c r="N106" s="50" t="e">
        <f>VLOOKUP(H17,TableRetailcategory[],2,1)</f>
        <v>#N/A</v>
      </c>
      <c r="O106" s="53" t="s">
        <v>228</v>
      </c>
      <c r="P106" s="54"/>
      <c r="Q106" s="55"/>
      <c r="R106" s="55"/>
      <c r="S106" s="50" t="e">
        <f>VLOOKUP(H17,TableRetailcategory[],2,1)</f>
        <v>#N/A</v>
      </c>
      <c r="U106" s="53" t="s">
        <v>228</v>
      </c>
      <c r="V106" s="54"/>
      <c r="W106" s="55"/>
      <c r="X106" s="55"/>
      <c r="Y106" s="50" t="e">
        <f>VLOOKUP(H17,TableRetailcategory[],2,1)</f>
        <v>#N/A</v>
      </c>
    </row>
    <row r="107" spans="1:25" ht="15" hidden="1">
      <c r="A107" s="47"/>
      <c r="B107" s="47"/>
      <c r="C107" s="47"/>
      <c r="D107" s="53" t="s">
        <v>218</v>
      </c>
      <c r="E107" s="54"/>
      <c r="F107" s="55"/>
      <c r="G107" s="55"/>
      <c r="H107" s="50" t="e">
        <f>VLOOKUP($F88,TableCoefficient[],2,0)</f>
        <v>#N/A</v>
      </c>
      <c r="J107" s="53" t="s">
        <v>218</v>
      </c>
      <c r="K107" s="54"/>
      <c r="L107" s="55"/>
      <c r="M107" s="55"/>
      <c r="N107" s="50" t="e">
        <f>VLOOKUP($F88,TableCoefficient[],3,0)</f>
        <v>#N/A</v>
      </c>
      <c r="O107" s="53" t="s">
        <v>218</v>
      </c>
      <c r="P107" s="54"/>
      <c r="Q107" s="55"/>
      <c r="R107" s="55"/>
      <c r="S107" s="50" t="e">
        <f>VLOOKUP($F88,TableCoefficient[],4,0)</f>
        <v>#N/A</v>
      </c>
      <c r="U107" s="53" t="s">
        <v>218</v>
      </c>
      <c r="V107" s="54"/>
      <c r="W107" s="55"/>
      <c r="X107" s="55"/>
      <c r="Y107" s="50" t="e">
        <f>VLOOKUP($F88,TableCoefficient[],5,0)</f>
        <v>#N/A</v>
      </c>
    </row>
    <row r="108" spans="1:25" ht="15" hidden="1">
      <c r="A108" s="47"/>
      <c r="B108" s="47"/>
      <c r="C108" s="47"/>
      <c r="D108" s="53" t="s">
        <v>229</v>
      </c>
      <c r="E108" s="54"/>
      <c r="F108" s="55"/>
      <c r="G108" s="55"/>
      <c r="H108" s="317" t="e">
        <f>(H100*H103*H104*H105*H106*H107)*H15</f>
        <v>#N/A</v>
      </c>
      <c r="J108" s="53" t="s">
        <v>229</v>
      </c>
      <c r="K108" s="54"/>
      <c r="L108" s="55"/>
      <c r="M108" s="55"/>
      <c r="N108" s="317" t="e">
        <f>(N100*N103*N104*N105*N106*N107)*H15</f>
        <v>#N/A</v>
      </c>
      <c r="O108" s="53" t="s">
        <v>229</v>
      </c>
      <c r="P108" s="54"/>
      <c r="Q108" s="55"/>
      <c r="R108" s="55"/>
      <c r="S108" s="317" t="e">
        <f>(S100*S103*S104*S105*S106*S107)*H15</f>
        <v>#N/A</v>
      </c>
      <c r="U108" s="53" t="s">
        <v>229</v>
      </c>
      <c r="V108" s="54"/>
      <c r="W108" s="55"/>
      <c r="X108" s="55"/>
      <c r="Y108" s="317" t="e">
        <f>(Y100*Y103*Y104*Y105*Y106*Y107)*H15</f>
        <v>#N/A</v>
      </c>
    </row>
    <row r="109" spans="1:25" ht="15" hidden="1">
      <c r="A109" s="47"/>
      <c r="B109" s="47"/>
      <c r="C109" s="47"/>
      <c r="D109" s="53" t="s">
        <v>220</v>
      </c>
      <c r="E109" s="54"/>
      <c r="F109" s="55"/>
      <c r="G109" s="55"/>
      <c r="H109" s="318" t="e">
        <f>($H$19*H95+$H$20*H96+$H$22*H97+$H$21*25.7*H96)</f>
        <v>#N/A</v>
      </c>
      <c r="J109" s="53" t="s">
        <v>220</v>
      </c>
      <c r="K109" s="54"/>
      <c r="L109" s="55"/>
      <c r="M109" s="55"/>
      <c r="N109" s="317" t="e">
        <f>($H$19*N95+$H$20*N96+$H$22*N97+$H$21*25.7*N96)</f>
        <v>#N/A</v>
      </c>
      <c r="O109" s="53" t="s">
        <v>220</v>
      </c>
      <c r="P109" s="54"/>
      <c r="Q109" s="55"/>
      <c r="R109" s="55"/>
      <c r="S109" s="317" t="e">
        <f>($H$19*S95+$H$20*S96+$H$22*S97+$H$21*25.7*S96)</f>
        <v>#N/A</v>
      </c>
      <c r="U109" s="53" t="s">
        <v>220</v>
      </c>
      <c r="V109" s="54"/>
      <c r="W109" s="55"/>
      <c r="X109" s="55"/>
      <c r="Y109" s="317" t="e">
        <f>($H$19*Y95+$H$20*Y96+$H$22*Y97+$H$21*25.7*Y96)</f>
        <v>#N/A</v>
      </c>
    </row>
    <row r="110" spans="1:25" ht="15" hidden="1">
      <c r="A110" s="47"/>
      <c r="B110" s="47"/>
      <c r="C110" s="47"/>
      <c r="D110" s="139" t="s">
        <v>230</v>
      </c>
      <c r="E110" s="54"/>
      <c r="F110" s="55"/>
      <c r="G110" s="55"/>
      <c r="H110" s="144" t="e">
        <f>H109/H108*100%</f>
        <v>#N/A</v>
      </c>
      <c r="J110" s="139" t="s">
        <v>230</v>
      </c>
      <c r="K110" s="54"/>
      <c r="L110" s="55"/>
      <c r="M110" s="55"/>
      <c r="N110" s="144" t="e">
        <f>N109/N108*100%</f>
        <v>#N/A</v>
      </c>
      <c r="O110" s="139" t="s">
        <v>230</v>
      </c>
      <c r="P110" s="54"/>
      <c r="Q110" s="55"/>
      <c r="R110" s="55"/>
      <c r="S110" s="144" t="e">
        <f>S109/S108*100%</f>
        <v>#N/A</v>
      </c>
      <c r="U110" s="139" t="s">
        <v>230</v>
      </c>
      <c r="V110" s="54"/>
      <c r="W110" s="55"/>
      <c r="X110" s="55"/>
      <c r="Y110" s="144" t="e">
        <f>Y109/Y108*100%</f>
        <v>#N/A</v>
      </c>
    </row>
    <row r="111" spans="1:25" ht="15" hidden="1">
      <c r="A111" s="47"/>
      <c r="B111" s="47"/>
      <c r="C111" s="47"/>
      <c r="D111" s="53" t="s">
        <v>29</v>
      </c>
      <c r="E111" s="54"/>
      <c r="F111" s="55"/>
      <c r="G111" s="55"/>
      <c r="H111" s="319" t="e">
        <f>7-(3.75*H110)</f>
        <v>#N/A</v>
      </c>
      <c r="J111" s="53" t="s">
        <v>29</v>
      </c>
      <c r="K111" s="54"/>
      <c r="L111" s="55"/>
      <c r="M111" s="55"/>
      <c r="N111" s="319" t="e">
        <f>7-(3.75*N110)</f>
        <v>#N/A</v>
      </c>
      <c r="O111" s="53" t="s">
        <v>29</v>
      </c>
      <c r="P111" s="54"/>
      <c r="Q111" s="55"/>
      <c r="R111" s="55"/>
      <c r="S111" s="319" t="e">
        <f>7-(3.75*S110)</f>
        <v>#N/A</v>
      </c>
      <c r="U111" s="53" t="s">
        <v>29</v>
      </c>
      <c r="V111" s="54"/>
      <c r="W111" s="55"/>
      <c r="X111" s="55"/>
      <c r="Y111" s="319" t="e">
        <f>7-(3.75*Y110)</f>
        <v>#N/A</v>
      </c>
    </row>
    <row r="112" spans="1:25" ht="15" hidden="1">
      <c r="A112" s="47"/>
      <c r="B112" s="47"/>
      <c r="C112" s="47"/>
      <c r="D112" s="53" t="s">
        <v>30</v>
      </c>
      <c r="E112" s="54"/>
      <c r="F112" s="55"/>
      <c r="G112" s="55"/>
      <c r="H112" s="50" t="e">
        <f>IF(H111&lt;ROUND(H111,-0.01),ROUND(H111,-0.01)-0.5,ROUND(H111,-0.01))</f>
        <v>#N/A</v>
      </c>
      <c r="J112" s="53" t="s">
        <v>30</v>
      </c>
      <c r="K112" s="54"/>
      <c r="L112" s="55"/>
      <c r="M112" s="55"/>
      <c r="N112" s="50" t="e">
        <f>IF(N111&lt;ROUND(N111,-0.01),ROUND(N111,-0.01)-0.5,ROUND(N111,-0.01))</f>
        <v>#N/A</v>
      </c>
      <c r="O112" s="53" t="s">
        <v>30</v>
      </c>
      <c r="P112" s="54"/>
      <c r="Q112" s="55"/>
      <c r="R112" s="55"/>
      <c r="S112" s="50" t="e">
        <f>IF(S111&lt;ROUND(S111,-0.01),ROUND(S111,-0.01)-0.5,ROUND(S111,-0.01))</f>
        <v>#N/A</v>
      </c>
      <c r="U112" s="53" t="s">
        <v>30</v>
      </c>
      <c r="V112" s="54"/>
      <c r="W112" s="55"/>
      <c r="X112" s="55"/>
      <c r="Y112" s="50" t="e">
        <f>IF(Y111&lt;ROUND(Y111,-0.01),ROUND(Y111,-0.01)-0.5,ROUND(Y111,-0.01))</f>
        <v>#N/A</v>
      </c>
    </row>
    <row r="113" spans="1:25" hidden="1">
      <c r="A113" s="47"/>
      <c r="B113" s="47"/>
      <c r="C113" s="47"/>
      <c r="H113" s="2"/>
      <c r="N113" s="2"/>
      <c r="S113" s="2"/>
      <c r="Y113" s="2"/>
    </row>
    <row r="114" spans="1:25" hidden="1">
      <c r="A114" s="47"/>
      <c r="B114" s="47"/>
      <c r="C114" s="47"/>
      <c r="D114" s="59" t="s">
        <v>31</v>
      </c>
      <c r="H114" s="2"/>
      <c r="J114" s="59" t="s">
        <v>31</v>
      </c>
      <c r="N114" s="2"/>
      <c r="O114" s="59" t="s">
        <v>31</v>
      </c>
      <c r="S114" s="2"/>
      <c r="U114" s="59" t="s">
        <v>31</v>
      </c>
      <c r="Y114" s="2"/>
    </row>
    <row r="115" spans="1:25" ht="15" hidden="1">
      <c r="A115" s="47"/>
      <c r="B115" s="47"/>
      <c r="C115" s="47"/>
      <c r="D115" s="60" t="s">
        <v>32</v>
      </c>
      <c r="E115" s="61"/>
      <c r="F115" s="62"/>
      <c r="G115" s="62"/>
      <c r="H115" s="144" t="e">
        <f>ROUNDDOWN(H111,1)</f>
        <v>#N/A</v>
      </c>
      <c r="J115" s="60" t="s">
        <v>32</v>
      </c>
      <c r="K115" s="61"/>
      <c r="L115" s="62"/>
      <c r="M115" s="62"/>
      <c r="N115" s="144" t="e">
        <f>ROUNDDOWN(N111,1)</f>
        <v>#N/A</v>
      </c>
      <c r="O115" s="60" t="s">
        <v>32</v>
      </c>
      <c r="P115" s="61"/>
      <c r="Q115" s="62"/>
      <c r="R115" s="62"/>
      <c r="S115" s="144" t="e">
        <f>ROUNDDOWN(S111,1)</f>
        <v>#N/A</v>
      </c>
      <c r="U115" s="60" t="s">
        <v>32</v>
      </c>
      <c r="V115" s="61"/>
      <c r="W115" s="62"/>
      <c r="X115" s="62"/>
      <c r="Y115" s="144" t="e">
        <f>ROUNDDOWN(Y111,1)</f>
        <v>#N/A</v>
      </c>
    </row>
    <row r="116" spans="1:25" ht="15" hidden="1">
      <c r="A116" s="47"/>
      <c r="B116" s="47"/>
      <c r="C116" s="47"/>
      <c r="D116" s="60" t="s">
        <v>231</v>
      </c>
      <c r="E116" s="61"/>
      <c r="F116" s="62"/>
      <c r="G116" s="62"/>
      <c r="H116" s="50" t="e">
        <f>H112</f>
        <v>#N/A</v>
      </c>
      <c r="J116" s="60" t="s">
        <v>231</v>
      </c>
      <c r="K116" s="61"/>
      <c r="L116" s="62"/>
      <c r="M116" s="62"/>
      <c r="N116" s="50" t="e">
        <f>N112</f>
        <v>#N/A</v>
      </c>
      <c r="O116" s="60" t="s">
        <v>231</v>
      </c>
      <c r="P116" s="61"/>
      <c r="Q116" s="62"/>
      <c r="R116" s="62"/>
      <c r="S116" s="50" t="e">
        <f>S112</f>
        <v>#N/A</v>
      </c>
      <c r="U116" s="60" t="s">
        <v>33</v>
      </c>
      <c r="V116" s="61"/>
      <c r="W116" s="62"/>
      <c r="X116" s="62"/>
      <c r="Y116" s="50" t="e">
        <f>Y112</f>
        <v>#N/A</v>
      </c>
    </row>
    <row r="117" spans="1:25">
      <c r="A117" s="47"/>
      <c r="B117" s="47"/>
      <c r="C117" s="47"/>
      <c r="D117" s="47"/>
      <c r="E117" s="47"/>
      <c r="F117" s="49"/>
      <c r="G117" s="47"/>
      <c r="H117" s="47"/>
      <c r="I117" s="47"/>
      <c r="J117" s="47"/>
      <c r="K117" s="47"/>
      <c r="L117" s="47"/>
      <c r="M117" s="49"/>
      <c r="O117" s="47"/>
      <c r="P117" s="47"/>
      <c r="Q117" s="47"/>
      <c r="R117" s="47"/>
      <c r="S117" s="49"/>
      <c r="Y117" s="2"/>
    </row>
    <row r="118" spans="1:25">
      <c r="A118" s="47"/>
      <c r="B118" s="47"/>
      <c r="C118" s="47"/>
      <c r="D118" s="47"/>
      <c r="E118" s="47"/>
      <c r="F118" s="47"/>
      <c r="G118" s="47"/>
      <c r="H118" s="47"/>
      <c r="I118" s="47"/>
      <c r="J118" s="47"/>
      <c r="K118" s="47"/>
      <c r="L118" s="47"/>
      <c r="M118" s="47"/>
      <c r="O118" s="47"/>
      <c r="P118" s="47"/>
      <c r="Q118" s="47"/>
      <c r="R118" s="47"/>
      <c r="S118" s="47"/>
    </row>
    <row r="119" spans="1:25">
      <c r="A119" s="47"/>
      <c r="B119" s="47"/>
      <c r="C119" s="47"/>
      <c r="D119" s="47"/>
      <c r="E119" s="47"/>
      <c r="F119" s="47"/>
      <c r="G119" s="47"/>
      <c r="H119" s="47"/>
      <c r="I119" s="47"/>
      <c r="J119" s="47"/>
      <c r="K119" s="47"/>
      <c r="L119" s="47"/>
      <c r="M119" s="47"/>
      <c r="O119" s="47"/>
      <c r="P119" s="47"/>
      <c r="Q119" s="47"/>
      <c r="R119" s="47"/>
      <c r="S119" s="47"/>
    </row>
    <row r="120" spans="1:25">
      <c r="A120" s="47"/>
      <c r="B120" s="47"/>
      <c r="C120" s="47"/>
      <c r="D120" s="47"/>
      <c r="E120" s="47"/>
      <c r="F120" s="47"/>
      <c r="G120" s="47"/>
      <c r="H120" s="47"/>
      <c r="I120" s="47"/>
      <c r="J120" s="47"/>
      <c r="K120" s="47"/>
      <c r="L120" s="47"/>
      <c r="M120" s="47"/>
      <c r="O120" s="47"/>
      <c r="P120" s="47"/>
      <c r="Q120" s="47"/>
      <c r="R120" s="47"/>
      <c r="S120" s="47"/>
    </row>
    <row r="121" spans="1:25">
      <c r="A121" s="47"/>
      <c r="B121" s="47"/>
      <c r="C121" s="47"/>
      <c r="D121" s="47"/>
      <c r="E121" s="47"/>
      <c r="F121" s="47"/>
      <c r="G121" s="47"/>
      <c r="H121" s="47"/>
      <c r="I121" s="47"/>
      <c r="J121" s="47"/>
      <c r="K121" s="47"/>
      <c r="L121" s="47"/>
      <c r="M121" s="47"/>
      <c r="O121" s="47"/>
      <c r="P121" s="47"/>
      <c r="Q121" s="47"/>
      <c r="R121" s="47"/>
      <c r="S121" s="47"/>
    </row>
    <row r="122" spans="1:25">
      <c r="A122" s="47"/>
      <c r="B122" s="47"/>
      <c r="C122" s="47"/>
      <c r="D122" s="47"/>
      <c r="E122" s="47"/>
      <c r="F122" s="47"/>
      <c r="G122" s="47"/>
      <c r="H122" s="47"/>
      <c r="I122" s="47"/>
      <c r="J122" s="47"/>
      <c r="K122" s="47"/>
      <c r="L122" s="47"/>
      <c r="M122" s="47"/>
      <c r="O122" s="47"/>
      <c r="P122" s="47"/>
      <c r="Q122" s="47"/>
      <c r="R122" s="47"/>
      <c r="S122" s="47"/>
    </row>
    <row r="123" spans="1:25">
      <c r="A123" s="47"/>
      <c r="B123" s="47"/>
      <c r="C123" s="47"/>
      <c r="D123" s="47"/>
      <c r="E123" s="47"/>
      <c r="F123" s="47"/>
      <c r="G123" s="47"/>
      <c r="H123" s="47"/>
      <c r="I123" s="47"/>
      <c r="J123" s="47"/>
      <c r="K123" s="47"/>
      <c r="L123" s="47"/>
      <c r="M123" s="47"/>
    </row>
    <row r="124" spans="1:25">
      <c r="A124" s="47"/>
      <c r="B124" s="47"/>
      <c r="C124" s="47"/>
      <c r="D124" s="47"/>
      <c r="E124" s="47"/>
      <c r="F124" s="47"/>
      <c r="G124" s="47"/>
      <c r="H124" s="47"/>
      <c r="I124" s="47"/>
      <c r="J124" s="47"/>
      <c r="K124" s="47"/>
      <c r="L124" s="47"/>
      <c r="M124" s="47"/>
    </row>
    <row r="125" spans="1:25">
      <c r="A125" s="47"/>
      <c r="B125" s="47"/>
      <c r="C125" s="47"/>
      <c r="D125" s="47"/>
      <c r="E125" s="47"/>
      <c r="F125" s="47"/>
      <c r="G125" s="47"/>
      <c r="H125" s="47"/>
      <c r="I125" s="47"/>
      <c r="J125" s="47"/>
      <c r="K125" s="47"/>
      <c r="L125" s="47"/>
      <c r="M125" s="47"/>
    </row>
    <row r="126" spans="1:25">
      <c r="A126" s="47"/>
      <c r="B126" s="47"/>
      <c r="C126" s="47"/>
      <c r="D126" s="47"/>
      <c r="E126" s="47"/>
      <c r="F126" s="47"/>
      <c r="G126" s="47"/>
      <c r="H126" s="47"/>
      <c r="I126" s="47"/>
      <c r="J126" s="47"/>
      <c r="K126" s="47"/>
      <c r="L126" s="47"/>
      <c r="M126" s="47"/>
    </row>
    <row r="127" spans="1:25">
      <c r="A127" s="47"/>
      <c r="B127" s="47"/>
      <c r="C127" s="47"/>
      <c r="D127" s="47"/>
      <c r="E127" s="47"/>
      <c r="F127" s="47"/>
      <c r="G127" s="47"/>
      <c r="H127" s="47"/>
      <c r="I127" s="47"/>
      <c r="J127" s="47"/>
      <c r="K127" s="47"/>
      <c r="L127" s="47"/>
      <c r="M127" s="47"/>
    </row>
    <row r="128" spans="1:25">
      <c r="A128" s="47"/>
      <c r="B128" s="47"/>
      <c r="C128" s="47"/>
      <c r="D128" s="47"/>
      <c r="E128" s="47"/>
      <c r="F128" s="47"/>
      <c r="G128" s="47"/>
      <c r="H128" s="47"/>
      <c r="I128" s="47"/>
      <c r="J128" s="47"/>
      <c r="K128" s="47"/>
      <c r="L128" s="47"/>
      <c r="M128" s="47"/>
    </row>
    <row r="129" spans="1:13">
      <c r="A129" s="47"/>
      <c r="B129" s="47"/>
      <c r="C129" s="47"/>
      <c r="D129" s="47"/>
      <c r="E129" s="47"/>
      <c r="F129" s="47"/>
      <c r="G129" s="47"/>
      <c r="H129" s="47"/>
      <c r="I129" s="47"/>
      <c r="J129" s="47"/>
      <c r="K129" s="47"/>
      <c r="L129" s="47"/>
      <c r="M129" s="47"/>
    </row>
    <row r="130" spans="1:13">
      <c r="A130" s="47"/>
      <c r="B130" s="47"/>
      <c r="C130" s="47"/>
      <c r="D130" s="47"/>
      <c r="E130" s="47"/>
      <c r="F130" s="47"/>
      <c r="G130" s="47"/>
      <c r="H130" s="47"/>
      <c r="I130" s="47"/>
      <c r="J130" s="47"/>
      <c r="K130" s="47"/>
      <c r="L130" s="47"/>
      <c r="M130" s="47"/>
    </row>
    <row r="131" spans="1:13">
      <c r="A131" s="47"/>
      <c r="B131" s="47"/>
      <c r="C131" s="47"/>
      <c r="D131" s="47"/>
      <c r="E131" s="47"/>
      <c r="F131" s="47"/>
      <c r="G131" s="47"/>
      <c r="H131" s="47"/>
      <c r="I131" s="47"/>
      <c r="J131" s="47"/>
      <c r="K131" s="47"/>
      <c r="L131" s="47"/>
      <c r="M131" s="47"/>
    </row>
    <row r="132" spans="1:13">
      <c r="A132" s="47"/>
      <c r="B132" s="47"/>
      <c r="C132" s="47"/>
      <c r="D132" s="47"/>
      <c r="E132" s="47"/>
      <c r="F132" s="47"/>
      <c r="G132" s="47"/>
      <c r="H132" s="47"/>
      <c r="I132" s="47"/>
      <c r="J132" s="47"/>
      <c r="K132" s="47"/>
      <c r="L132" s="47"/>
      <c r="M132" s="47"/>
    </row>
    <row r="133" spans="1:13">
      <c r="A133" s="47"/>
      <c r="B133" s="47"/>
      <c r="C133" s="47"/>
      <c r="D133" s="47"/>
      <c r="E133" s="47"/>
      <c r="F133" s="47"/>
      <c r="G133" s="47"/>
      <c r="H133" s="47"/>
      <c r="I133" s="47"/>
      <c r="J133" s="47"/>
      <c r="K133" s="47"/>
      <c r="L133" s="47"/>
      <c r="M133" s="47"/>
    </row>
    <row r="134" spans="1:13">
      <c r="A134" s="47"/>
      <c r="B134" s="47"/>
      <c r="C134" s="47"/>
      <c r="D134" s="47"/>
      <c r="E134" s="47"/>
      <c r="F134" s="47"/>
      <c r="G134" s="47"/>
      <c r="H134" s="47"/>
      <c r="I134" s="47"/>
      <c r="J134" s="47"/>
      <c r="K134" s="47"/>
      <c r="L134" s="47"/>
      <c r="M134" s="47"/>
    </row>
    <row r="135" spans="1:13">
      <c r="A135" s="47"/>
      <c r="B135" s="47"/>
      <c r="C135" s="47"/>
      <c r="D135" s="47"/>
      <c r="E135" s="47"/>
      <c r="F135" s="47"/>
      <c r="G135" s="47"/>
      <c r="H135" s="47"/>
      <c r="I135" s="47"/>
      <c r="J135" s="47"/>
      <c r="K135" s="47"/>
      <c r="L135" s="47"/>
      <c r="M135" s="47"/>
    </row>
    <row r="136" spans="1:13">
      <c r="A136" s="47"/>
      <c r="B136" s="47"/>
      <c r="C136" s="47"/>
      <c r="D136" s="47"/>
      <c r="E136" s="47"/>
      <c r="F136" s="47"/>
      <c r="G136" s="47"/>
      <c r="H136" s="47"/>
      <c r="I136" s="47"/>
      <c r="J136" s="47"/>
      <c r="K136" s="47"/>
      <c r="L136" s="47"/>
      <c r="M136" s="47"/>
    </row>
    <row r="137" spans="1:13">
      <c r="A137" s="47"/>
      <c r="B137" s="47"/>
      <c r="C137" s="47"/>
      <c r="D137" s="47"/>
      <c r="E137" s="47"/>
      <c r="F137" s="47"/>
      <c r="G137" s="47"/>
      <c r="H137" s="47"/>
      <c r="I137" s="47"/>
      <c r="J137" s="47"/>
      <c r="K137" s="47"/>
      <c r="L137" s="47"/>
      <c r="M137" s="47"/>
    </row>
    <row r="138" spans="1:13">
      <c r="A138" s="47"/>
      <c r="B138" s="47"/>
      <c r="C138" s="47"/>
      <c r="D138" s="47"/>
      <c r="E138" s="47"/>
      <c r="F138" s="47"/>
      <c r="G138" s="47"/>
      <c r="H138" s="47"/>
      <c r="I138" s="47"/>
      <c r="J138" s="47"/>
      <c r="K138" s="47"/>
      <c r="L138" s="47"/>
      <c r="M138" s="47"/>
    </row>
    <row r="139" spans="1:13">
      <c r="A139" s="47"/>
      <c r="B139" s="47"/>
      <c r="C139" s="47"/>
      <c r="D139" s="47"/>
      <c r="E139" s="47"/>
      <c r="F139" s="47"/>
      <c r="G139" s="47"/>
      <c r="H139" s="47"/>
      <c r="I139" s="47"/>
      <c r="J139" s="47"/>
      <c r="K139" s="47"/>
      <c r="L139" s="47"/>
      <c r="M139" s="47"/>
    </row>
    <row r="140" spans="1:13">
      <c r="A140" s="47"/>
      <c r="B140" s="47"/>
      <c r="C140" s="47"/>
      <c r="D140" s="47"/>
      <c r="E140" s="47"/>
      <c r="F140" s="47"/>
      <c r="G140" s="47"/>
      <c r="H140" s="47"/>
      <c r="I140" s="47"/>
      <c r="J140" s="47"/>
      <c r="K140" s="47"/>
      <c r="L140" s="47"/>
      <c r="M140" s="47"/>
    </row>
    <row r="141" spans="1:13">
      <c r="A141" s="47"/>
      <c r="B141" s="47"/>
      <c r="C141" s="47"/>
      <c r="D141" s="47"/>
      <c r="E141" s="47"/>
      <c r="F141" s="47"/>
      <c r="G141" s="47"/>
      <c r="H141" s="47"/>
      <c r="I141" s="47"/>
      <c r="J141" s="47"/>
      <c r="K141" s="47"/>
      <c r="L141" s="47"/>
      <c r="M141" s="47"/>
    </row>
    <row r="142" spans="1:13">
      <c r="A142" s="47"/>
      <c r="B142" s="47"/>
      <c r="C142" s="47"/>
      <c r="D142" s="47"/>
      <c r="E142" s="47"/>
      <c r="F142" s="47"/>
      <c r="G142" s="47"/>
      <c r="H142" s="47"/>
      <c r="I142" s="47"/>
      <c r="J142" s="47"/>
      <c r="K142" s="47"/>
      <c r="L142" s="47"/>
      <c r="M142" s="47"/>
    </row>
    <row r="143" spans="1:13">
      <c r="A143" s="47"/>
      <c r="B143" s="47"/>
      <c r="C143" s="47"/>
      <c r="D143" s="47"/>
      <c r="E143" s="47"/>
      <c r="F143" s="47"/>
      <c r="G143" s="47"/>
      <c r="H143" s="47"/>
      <c r="I143" s="47"/>
      <c r="J143" s="47"/>
      <c r="K143" s="47"/>
      <c r="L143" s="47"/>
      <c r="M143" s="47"/>
    </row>
    <row r="144" spans="1:13">
      <c r="A144" s="47"/>
      <c r="B144" s="47"/>
      <c r="C144" s="47"/>
      <c r="D144" s="47"/>
      <c r="E144" s="47"/>
      <c r="F144" s="47"/>
      <c r="G144" s="47"/>
      <c r="H144" s="47"/>
      <c r="I144" s="47"/>
      <c r="J144" s="47"/>
      <c r="K144" s="47"/>
      <c r="L144" s="47"/>
      <c r="M144" s="47"/>
    </row>
    <row r="145" spans="1:13">
      <c r="A145" s="47"/>
      <c r="B145" s="47"/>
      <c r="C145" s="47"/>
      <c r="D145" s="47"/>
      <c r="E145" s="47"/>
      <c r="F145" s="47"/>
      <c r="G145" s="47"/>
      <c r="H145" s="47"/>
      <c r="I145" s="47"/>
      <c r="J145" s="47"/>
      <c r="K145" s="47"/>
      <c r="L145" s="47"/>
      <c r="M145" s="47"/>
    </row>
    <row r="146" spans="1:13">
      <c r="A146" s="47"/>
      <c r="B146" s="47"/>
      <c r="C146" s="47"/>
      <c r="D146" s="47"/>
      <c r="E146" s="47"/>
      <c r="F146" s="47"/>
      <c r="G146" s="47"/>
      <c r="H146" s="47"/>
      <c r="I146" s="47"/>
      <c r="J146" s="47"/>
      <c r="K146" s="47"/>
      <c r="L146" s="47"/>
      <c r="M146" s="47"/>
    </row>
    <row r="147" spans="1:13">
      <c r="A147" s="47"/>
      <c r="B147" s="47"/>
      <c r="C147" s="47"/>
      <c r="D147" s="47"/>
      <c r="E147" s="47"/>
      <c r="F147" s="47"/>
      <c r="G147" s="47"/>
      <c r="H147" s="47"/>
      <c r="I147" s="47"/>
      <c r="J147" s="47"/>
      <c r="K147" s="47"/>
      <c r="L147" s="47"/>
      <c r="M147" s="47"/>
    </row>
    <row r="148" spans="1:13">
      <c r="A148" s="47"/>
      <c r="B148" s="47"/>
      <c r="C148" s="47"/>
      <c r="D148" s="47"/>
      <c r="E148" s="47"/>
      <c r="F148" s="47"/>
      <c r="G148" s="47"/>
      <c r="H148" s="47"/>
      <c r="I148" s="47"/>
      <c r="J148" s="47"/>
      <c r="K148" s="47"/>
      <c r="L148" s="47"/>
      <c r="M148" s="47"/>
    </row>
    <row r="149" spans="1:13">
      <c r="A149" s="47"/>
      <c r="B149" s="47"/>
      <c r="C149" s="47"/>
      <c r="D149" s="47"/>
      <c r="E149" s="47"/>
      <c r="F149" s="47"/>
      <c r="G149" s="47"/>
      <c r="H149" s="47"/>
      <c r="I149" s="47"/>
      <c r="J149" s="47"/>
      <c r="K149" s="47"/>
      <c r="L149" s="47"/>
      <c r="M149" s="47"/>
    </row>
    <row r="150" spans="1:13">
      <c r="A150" s="47"/>
      <c r="B150" s="47"/>
      <c r="C150" s="47"/>
      <c r="D150" s="47"/>
      <c r="E150" s="47"/>
      <c r="F150" s="47"/>
      <c r="G150" s="47"/>
      <c r="H150" s="47"/>
      <c r="I150" s="47"/>
      <c r="J150" s="47"/>
      <c r="K150" s="47"/>
      <c r="L150" s="47"/>
      <c r="M150" s="47"/>
    </row>
    <row r="151" spans="1:13">
      <c r="A151" s="47"/>
      <c r="B151" s="47"/>
      <c r="C151" s="47"/>
      <c r="D151" s="47"/>
      <c r="E151" s="47"/>
      <c r="F151" s="47"/>
      <c r="G151" s="47"/>
      <c r="H151" s="47"/>
      <c r="I151" s="47"/>
      <c r="J151" s="47"/>
      <c r="K151" s="47"/>
      <c r="L151" s="47"/>
      <c r="M151" s="47"/>
    </row>
    <row r="152" spans="1:13">
      <c r="A152" s="47"/>
      <c r="B152" s="47"/>
      <c r="C152" s="47"/>
      <c r="D152" s="47"/>
      <c r="E152" s="47"/>
      <c r="F152" s="47"/>
      <c r="G152" s="47"/>
      <c r="H152" s="47"/>
      <c r="I152" s="47"/>
      <c r="J152" s="47"/>
      <c r="K152" s="47"/>
      <c r="L152" s="47"/>
      <c r="M152" s="47"/>
    </row>
    <row r="153" spans="1:13">
      <c r="A153" s="47"/>
      <c r="B153" s="47"/>
      <c r="C153" s="47"/>
      <c r="D153" s="47"/>
      <c r="E153" s="47"/>
      <c r="F153" s="47"/>
      <c r="G153" s="47"/>
      <c r="H153" s="47"/>
      <c r="I153" s="47"/>
      <c r="J153" s="47"/>
      <c r="K153" s="47"/>
      <c r="L153" s="47"/>
      <c r="M153" s="47"/>
    </row>
    <row r="154" spans="1:13">
      <c r="A154" s="47"/>
      <c r="B154" s="47"/>
      <c r="C154" s="47"/>
      <c r="D154" s="47"/>
      <c r="E154" s="47"/>
      <c r="F154" s="47"/>
      <c r="G154" s="47"/>
      <c r="H154" s="47"/>
      <c r="I154" s="47"/>
      <c r="J154" s="47"/>
      <c r="K154" s="47"/>
      <c r="L154" s="47"/>
      <c r="M154" s="47"/>
    </row>
    <row r="155" spans="1:13">
      <c r="A155" s="47"/>
      <c r="B155" s="47"/>
      <c r="C155" s="47"/>
      <c r="D155" s="47"/>
      <c r="E155" s="47"/>
      <c r="F155" s="47"/>
      <c r="G155" s="47"/>
      <c r="H155" s="47"/>
      <c r="I155" s="47"/>
      <c r="J155" s="47"/>
      <c r="K155" s="47"/>
      <c r="L155" s="47"/>
      <c r="M155" s="47"/>
    </row>
    <row r="156" spans="1:13">
      <c r="A156" s="47"/>
      <c r="B156" s="47"/>
      <c r="C156" s="47"/>
      <c r="D156" s="47"/>
      <c r="E156" s="47"/>
      <c r="F156" s="47"/>
      <c r="G156" s="47"/>
      <c r="H156" s="47"/>
      <c r="I156" s="47"/>
      <c r="J156" s="47"/>
      <c r="K156" s="47"/>
      <c r="L156" s="47"/>
      <c r="M156" s="47"/>
    </row>
    <row r="157" spans="1:13">
      <c r="A157" s="47"/>
      <c r="B157" s="47"/>
      <c r="C157" s="47"/>
      <c r="D157" s="47"/>
      <c r="E157" s="47"/>
      <c r="F157" s="47"/>
      <c r="G157" s="47"/>
      <c r="H157" s="47"/>
      <c r="I157" s="47"/>
      <c r="J157" s="47"/>
      <c r="K157" s="47"/>
      <c r="L157" s="47"/>
      <c r="M157" s="47"/>
    </row>
    <row r="158" spans="1:13">
      <c r="A158" s="47"/>
      <c r="B158" s="47"/>
      <c r="C158" s="47"/>
      <c r="D158" s="47"/>
      <c r="E158" s="47"/>
      <c r="F158" s="47"/>
      <c r="G158" s="47"/>
      <c r="H158" s="47"/>
      <c r="I158" s="47"/>
      <c r="J158" s="47"/>
      <c r="K158" s="47"/>
      <c r="L158" s="47"/>
      <c r="M158" s="47"/>
    </row>
    <row r="159" spans="1:13">
      <c r="A159" s="47"/>
      <c r="B159" s="47"/>
      <c r="C159" s="47"/>
      <c r="D159" s="47"/>
      <c r="E159" s="47"/>
      <c r="F159" s="47"/>
      <c r="G159" s="47"/>
      <c r="H159" s="47"/>
      <c r="I159" s="47"/>
      <c r="J159" s="47"/>
      <c r="K159" s="47"/>
      <c r="L159" s="47"/>
      <c r="M159" s="47"/>
    </row>
    <row r="160" spans="1:13">
      <c r="A160" s="47"/>
      <c r="B160" s="47"/>
      <c r="C160" s="47"/>
      <c r="D160" s="47"/>
      <c r="E160" s="47"/>
      <c r="F160" s="47"/>
      <c r="G160" s="47"/>
      <c r="H160" s="47"/>
      <c r="I160" s="47"/>
      <c r="J160" s="47"/>
      <c r="K160" s="47"/>
      <c r="L160" s="47"/>
      <c r="M160" s="47"/>
    </row>
    <row r="161" spans="1:13">
      <c r="A161" s="47"/>
      <c r="B161" s="47"/>
      <c r="C161" s="47"/>
      <c r="D161" s="47"/>
      <c r="E161" s="47"/>
      <c r="F161" s="47"/>
      <c r="G161" s="47"/>
      <c r="H161" s="47"/>
      <c r="I161" s="47"/>
      <c r="J161" s="47"/>
      <c r="K161" s="47"/>
      <c r="L161" s="47"/>
      <c r="M161" s="47"/>
    </row>
    <row r="162" spans="1:13">
      <c r="A162" s="47"/>
      <c r="B162" s="47"/>
      <c r="C162" s="47"/>
      <c r="D162" s="47"/>
      <c r="E162" s="47"/>
      <c r="F162" s="47"/>
      <c r="G162" s="47"/>
      <c r="H162" s="47"/>
      <c r="I162" s="47"/>
      <c r="J162" s="47"/>
      <c r="K162" s="47"/>
      <c r="L162" s="47"/>
      <c r="M162" s="47"/>
    </row>
    <row r="163" spans="1:13">
      <c r="A163" s="47"/>
      <c r="B163" s="47"/>
      <c r="C163" s="47"/>
      <c r="D163" s="47"/>
      <c r="E163" s="47"/>
      <c r="F163" s="47"/>
      <c r="G163" s="47"/>
      <c r="H163" s="47"/>
      <c r="I163" s="47"/>
      <c r="J163" s="47"/>
      <c r="K163" s="47"/>
      <c r="L163" s="47"/>
      <c r="M163" s="47"/>
    </row>
    <row r="164" spans="1:13">
      <c r="A164" s="47"/>
      <c r="B164" s="47"/>
      <c r="C164" s="47"/>
      <c r="D164" s="47"/>
      <c r="E164" s="47"/>
      <c r="F164" s="47"/>
      <c r="G164" s="47"/>
      <c r="H164" s="47"/>
      <c r="I164" s="47"/>
      <c r="J164" s="47"/>
      <c r="K164" s="47"/>
      <c r="L164" s="47"/>
      <c r="M164" s="47"/>
    </row>
    <row r="165" spans="1:13">
      <c r="A165" s="47"/>
      <c r="B165" s="47"/>
      <c r="C165" s="47"/>
      <c r="D165" s="47"/>
      <c r="E165" s="47"/>
      <c r="F165" s="47"/>
      <c r="G165" s="47"/>
      <c r="H165" s="47"/>
      <c r="I165" s="47"/>
      <c r="J165" s="47"/>
      <c r="K165" s="47"/>
      <c r="L165" s="47"/>
      <c r="M165" s="47"/>
    </row>
    <row r="166" spans="1:13">
      <c r="A166" s="47"/>
      <c r="B166" s="47"/>
      <c r="C166" s="47"/>
      <c r="D166" s="47"/>
      <c r="E166" s="47"/>
      <c r="F166" s="47"/>
      <c r="G166" s="47"/>
      <c r="H166" s="47"/>
      <c r="I166" s="47"/>
      <c r="J166" s="47"/>
      <c r="K166" s="47"/>
      <c r="L166" s="47"/>
      <c r="M166" s="47"/>
    </row>
    <row r="167" spans="1:13">
      <c r="A167" s="47"/>
      <c r="B167" s="47"/>
      <c r="C167" s="47"/>
      <c r="D167" s="47"/>
      <c r="E167" s="47"/>
      <c r="F167" s="47"/>
      <c r="G167" s="47"/>
      <c r="H167" s="47"/>
      <c r="I167" s="47"/>
      <c r="J167" s="47"/>
      <c r="K167" s="47"/>
      <c r="L167" s="47"/>
      <c r="M167" s="47"/>
    </row>
    <row r="168" spans="1:13">
      <c r="A168" s="47"/>
      <c r="B168" s="47"/>
      <c r="C168" s="47"/>
      <c r="D168" s="47"/>
      <c r="E168" s="47"/>
      <c r="F168" s="47"/>
      <c r="G168" s="47"/>
      <c r="H168" s="47"/>
      <c r="I168" s="47"/>
      <c r="J168" s="47"/>
      <c r="K168" s="47"/>
      <c r="L168" s="47"/>
      <c r="M168" s="47"/>
    </row>
    <row r="169" spans="1:13">
      <c r="A169" s="47"/>
      <c r="B169" s="47"/>
      <c r="C169" s="47"/>
      <c r="D169" s="47"/>
      <c r="E169" s="47"/>
      <c r="F169" s="47"/>
      <c r="G169" s="47"/>
      <c r="H169" s="47"/>
      <c r="I169" s="47"/>
      <c r="J169" s="47"/>
      <c r="K169" s="47"/>
      <c r="L169" s="47"/>
      <c r="M169" s="47"/>
    </row>
    <row r="170" spans="1:13">
      <c r="A170" s="47"/>
      <c r="B170" s="47"/>
      <c r="C170" s="47"/>
      <c r="D170" s="47"/>
      <c r="E170" s="47"/>
      <c r="F170" s="47"/>
      <c r="G170" s="47"/>
      <c r="H170" s="47"/>
      <c r="I170" s="47"/>
      <c r="J170" s="47"/>
      <c r="K170" s="47"/>
      <c r="L170" s="47"/>
      <c r="M170" s="47"/>
    </row>
    <row r="171" spans="1:13">
      <c r="A171" s="47"/>
      <c r="B171" s="47"/>
      <c r="C171" s="47"/>
      <c r="D171" s="47"/>
      <c r="E171" s="47"/>
      <c r="F171" s="47"/>
      <c r="G171" s="47"/>
      <c r="H171" s="47"/>
      <c r="I171" s="47"/>
      <c r="J171" s="47"/>
      <c r="K171" s="47"/>
      <c r="L171" s="47"/>
      <c r="M171" s="47"/>
    </row>
    <row r="172" spans="1:13">
      <c r="A172" s="47"/>
      <c r="B172" s="47"/>
      <c r="C172" s="47"/>
      <c r="D172" s="47"/>
      <c r="E172" s="47"/>
      <c r="F172" s="47"/>
      <c r="G172" s="47"/>
      <c r="H172" s="47"/>
      <c r="I172" s="47"/>
      <c r="J172" s="47"/>
      <c r="K172" s="47"/>
      <c r="L172" s="47"/>
      <c r="M172" s="47"/>
    </row>
    <row r="173" spans="1:13">
      <c r="A173" s="47"/>
      <c r="B173" s="47"/>
      <c r="C173" s="47"/>
      <c r="D173" s="47"/>
      <c r="E173" s="47"/>
      <c r="F173" s="47"/>
      <c r="G173" s="47"/>
      <c r="H173" s="47"/>
      <c r="I173" s="47"/>
      <c r="J173" s="47"/>
      <c r="K173" s="47"/>
      <c r="L173" s="47"/>
      <c r="M173" s="47"/>
    </row>
    <row r="174" spans="1:13">
      <c r="A174" s="47"/>
      <c r="B174" s="47"/>
      <c r="C174" s="47"/>
      <c r="D174" s="47"/>
      <c r="E174" s="47"/>
      <c r="F174" s="47"/>
      <c r="G174" s="47"/>
      <c r="H174" s="47"/>
      <c r="I174" s="47"/>
      <c r="J174" s="47"/>
      <c r="K174" s="47"/>
      <c r="L174" s="47"/>
      <c r="M174" s="47"/>
    </row>
    <row r="175" spans="1:13">
      <c r="A175" s="47"/>
      <c r="B175" s="47"/>
      <c r="C175" s="47"/>
      <c r="D175" s="47"/>
      <c r="E175" s="47"/>
      <c r="F175" s="47"/>
      <c r="G175" s="47"/>
      <c r="H175" s="47"/>
      <c r="I175" s="47"/>
      <c r="J175" s="47"/>
      <c r="K175" s="47"/>
      <c r="L175" s="47"/>
      <c r="M175" s="47"/>
    </row>
    <row r="176" spans="1:13">
      <c r="A176" s="47"/>
      <c r="B176" s="47"/>
      <c r="C176" s="47"/>
      <c r="D176" s="47"/>
      <c r="E176" s="47"/>
      <c r="F176" s="47"/>
      <c r="G176" s="47"/>
      <c r="H176" s="47"/>
      <c r="I176" s="47"/>
      <c r="J176" s="47"/>
      <c r="K176" s="47"/>
      <c r="L176" s="47"/>
      <c r="M176" s="47"/>
    </row>
    <row r="177" spans="1:13">
      <c r="A177" s="47"/>
      <c r="B177" s="47"/>
      <c r="C177" s="47"/>
      <c r="D177" s="47"/>
      <c r="E177" s="47"/>
      <c r="F177" s="47"/>
      <c r="G177" s="47"/>
      <c r="H177" s="47"/>
      <c r="I177" s="47"/>
      <c r="J177" s="47"/>
      <c r="K177" s="47"/>
      <c r="L177" s="47"/>
      <c r="M177" s="47"/>
    </row>
    <row r="178" spans="1:13">
      <c r="A178" s="47"/>
      <c r="B178" s="47"/>
      <c r="C178" s="47"/>
      <c r="D178" s="47"/>
      <c r="E178" s="47"/>
      <c r="F178" s="47"/>
      <c r="G178" s="47"/>
      <c r="H178" s="47"/>
      <c r="I178" s="47"/>
      <c r="J178" s="47"/>
      <c r="K178" s="47"/>
      <c r="L178" s="47"/>
      <c r="M178" s="47"/>
    </row>
    <row r="179" spans="1:13">
      <c r="A179" s="47"/>
      <c r="B179" s="47"/>
      <c r="C179" s="47"/>
      <c r="D179" s="47"/>
      <c r="E179" s="47"/>
      <c r="F179" s="47"/>
      <c r="G179" s="47"/>
      <c r="H179" s="47"/>
      <c r="I179" s="47"/>
      <c r="J179" s="47"/>
      <c r="K179" s="47"/>
      <c r="L179" s="47"/>
      <c r="M179" s="47"/>
    </row>
    <row r="180" spans="1:13">
      <c r="A180" s="47"/>
      <c r="B180" s="47"/>
      <c r="C180" s="47"/>
      <c r="D180" s="47"/>
      <c r="E180" s="47"/>
      <c r="F180" s="47"/>
      <c r="G180" s="47"/>
      <c r="H180" s="47"/>
      <c r="I180" s="47"/>
      <c r="J180" s="47"/>
      <c r="K180" s="47"/>
      <c r="L180" s="47"/>
      <c r="M180" s="47"/>
    </row>
    <row r="181" spans="1:13">
      <c r="A181" s="47"/>
      <c r="B181" s="47"/>
      <c r="C181" s="47"/>
      <c r="D181" s="47"/>
      <c r="E181" s="47"/>
      <c r="F181" s="47"/>
      <c r="G181" s="47"/>
      <c r="H181" s="47"/>
      <c r="I181" s="47"/>
      <c r="J181" s="47"/>
      <c r="K181" s="47"/>
      <c r="L181" s="47"/>
      <c r="M181" s="47"/>
    </row>
    <row r="182" spans="1:13">
      <c r="A182" s="47"/>
      <c r="B182" s="47"/>
      <c r="C182" s="47"/>
      <c r="D182" s="47"/>
      <c r="E182" s="47"/>
      <c r="F182" s="47"/>
      <c r="G182" s="47"/>
      <c r="H182" s="47"/>
      <c r="I182" s="47"/>
      <c r="J182" s="47"/>
      <c r="K182" s="47"/>
      <c r="L182" s="47"/>
      <c r="M182" s="47"/>
    </row>
    <row r="183" spans="1:13">
      <c r="A183" s="47"/>
      <c r="B183" s="47"/>
      <c r="C183" s="47"/>
      <c r="D183" s="47"/>
      <c r="E183" s="47"/>
      <c r="F183" s="47"/>
      <c r="G183" s="47"/>
      <c r="H183" s="47"/>
      <c r="I183" s="47"/>
      <c r="J183" s="47"/>
      <c r="K183" s="47"/>
      <c r="L183" s="47"/>
      <c r="M183" s="47"/>
    </row>
    <row r="184" spans="1:13">
      <c r="A184" s="47"/>
      <c r="B184" s="47"/>
      <c r="C184" s="47"/>
      <c r="D184" s="47"/>
      <c r="E184" s="47"/>
      <c r="F184" s="47"/>
      <c r="G184" s="47"/>
      <c r="H184" s="47"/>
      <c r="I184" s="47"/>
      <c r="J184" s="47"/>
      <c r="K184" s="47"/>
      <c r="L184" s="47"/>
      <c r="M184" s="47"/>
    </row>
    <row r="185" spans="1:13">
      <c r="A185" s="47"/>
      <c r="B185" s="47"/>
      <c r="C185" s="47"/>
      <c r="D185" s="47"/>
      <c r="E185" s="47"/>
      <c r="F185" s="47"/>
      <c r="G185" s="47"/>
      <c r="H185" s="47"/>
      <c r="I185" s="47"/>
      <c r="J185" s="47"/>
      <c r="K185" s="47"/>
      <c r="L185" s="47"/>
      <c r="M185" s="47"/>
    </row>
    <row r="186" spans="1:13">
      <c r="A186" s="47"/>
      <c r="B186" s="47"/>
      <c r="C186" s="47"/>
      <c r="D186" s="47"/>
      <c r="E186" s="47"/>
      <c r="F186" s="47"/>
      <c r="G186" s="47"/>
      <c r="H186" s="47"/>
      <c r="I186" s="47"/>
      <c r="J186" s="47"/>
      <c r="K186" s="47"/>
      <c r="L186" s="47"/>
      <c r="M186" s="47"/>
    </row>
    <row r="187" spans="1:13">
      <c r="A187" s="47"/>
      <c r="B187" s="47"/>
      <c r="C187" s="47"/>
      <c r="D187" s="47"/>
      <c r="E187" s="47"/>
      <c r="F187" s="47"/>
      <c r="G187" s="47"/>
      <c r="H187" s="47"/>
      <c r="I187" s="47"/>
      <c r="J187" s="47"/>
      <c r="K187" s="47"/>
      <c r="L187" s="47"/>
      <c r="M187" s="47"/>
    </row>
    <row r="188" spans="1:13">
      <c r="A188" s="47"/>
      <c r="B188" s="47"/>
      <c r="C188" s="47"/>
      <c r="D188" s="47"/>
      <c r="E188" s="47"/>
      <c r="F188" s="47"/>
      <c r="G188" s="47"/>
      <c r="H188" s="47"/>
      <c r="I188" s="47"/>
      <c r="J188" s="47"/>
      <c r="K188" s="47"/>
      <c r="L188" s="47"/>
      <c r="M188" s="47"/>
    </row>
    <row r="189" spans="1:13">
      <c r="A189" s="47"/>
      <c r="B189" s="47"/>
      <c r="C189" s="47"/>
      <c r="D189" s="47"/>
      <c r="E189" s="47"/>
      <c r="F189" s="47"/>
      <c r="G189" s="47"/>
      <c r="H189" s="47"/>
      <c r="I189" s="47"/>
      <c r="J189" s="47"/>
      <c r="K189" s="47"/>
      <c r="L189" s="47"/>
      <c r="M189" s="47"/>
    </row>
    <row r="190" spans="1:13">
      <c r="A190" s="47"/>
      <c r="B190" s="47"/>
      <c r="C190" s="47"/>
      <c r="D190" s="47"/>
      <c r="E190" s="47"/>
      <c r="F190" s="47"/>
      <c r="G190" s="47"/>
      <c r="H190" s="47"/>
      <c r="I190" s="47"/>
      <c r="J190" s="47"/>
      <c r="K190" s="47"/>
      <c r="L190" s="47"/>
      <c r="M190" s="47"/>
    </row>
    <row r="191" spans="1:13">
      <c r="A191" s="47"/>
      <c r="B191" s="47"/>
      <c r="C191" s="47"/>
      <c r="D191" s="47"/>
      <c r="E191" s="47"/>
      <c r="F191" s="47"/>
      <c r="G191" s="47"/>
      <c r="H191" s="47"/>
      <c r="I191" s="47"/>
      <c r="J191" s="47"/>
      <c r="K191" s="47"/>
      <c r="L191" s="47"/>
      <c r="M191" s="47"/>
    </row>
    <row r="192" spans="1:13">
      <c r="A192" s="47"/>
      <c r="B192" s="47"/>
      <c r="C192" s="47"/>
      <c r="D192" s="47"/>
      <c r="E192" s="47"/>
      <c r="F192" s="47"/>
      <c r="G192" s="47"/>
      <c r="H192" s="47"/>
      <c r="I192" s="47"/>
      <c r="J192" s="47"/>
      <c r="K192" s="47"/>
      <c r="L192" s="47"/>
      <c r="M192" s="47"/>
    </row>
    <row r="193" spans="1:13">
      <c r="A193" s="47"/>
      <c r="B193" s="47"/>
      <c r="C193" s="47"/>
      <c r="D193" s="47"/>
      <c r="E193" s="47"/>
      <c r="F193" s="47"/>
      <c r="G193" s="47"/>
      <c r="H193" s="47"/>
      <c r="I193" s="47"/>
      <c r="J193" s="47"/>
      <c r="K193" s="47"/>
      <c r="L193" s="47"/>
      <c r="M193" s="47"/>
    </row>
    <row r="194" spans="1:13">
      <c r="A194" s="47"/>
      <c r="B194" s="47"/>
      <c r="C194" s="47"/>
      <c r="D194" s="47"/>
      <c r="E194" s="47"/>
      <c r="F194" s="47"/>
      <c r="G194" s="47"/>
      <c r="H194" s="47"/>
      <c r="I194" s="47"/>
      <c r="J194" s="47"/>
      <c r="K194" s="47"/>
      <c r="L194" s="47"/>
      <c r="M194" s="47"/>
    </row>
    <row r="195" spans="1:13">
      <c r="A195" s="47"/>
      <c r="B195" s="47"/>
      <c r="C195" s="47"/>
      <c r="D195" s="47"/>
      <c r="E195" s="47"/>
      <c r="F195" s="47"/>
      <c r="G195" s="47"/>
      <c r="H195" s="47"/>
      <c r="I195" s="47"/>
      <c r="J195" s="47"/>
      <c r="K195" s="47"/>
      <c r="L195" s="47"/>
      <c r="M195" s="47"/>
    </row>
    <row r="196" spans="1:13">
      <c r="A196" s="47"/>
      <c r="B196" s="47"/>
      <c r="C196" s="47"/>
      <c r="D196" s="47"/>
      <c r="E196" s="47"/>
      <c r="F196" s="47"/>
      <c r="G196" s="47"/>
      <c r="H196" s="47"/>
      <c r="I196" s="47"/>
      <c r="J196" s="47"/>
      <c r="K196" s="47"/>
      <c r="L196" s="47"/>
      <c r="M196" s="47"/>
    </row>
    <row r="197" spans="1:13">
      <c r="A197" s="47"/>
      <c r="B197" s="47"/>
      <c r="C197" s="47"/>
      <c r="D197" s="47"/>
      <c r="E197" s="47"/>
      <c r="F197" s="47"/>
      <c r="G197" s="47"/>
      <c r="H197" s="47"/>
      <c r="I197" s="47"/>
      <c r="J197" s="47"/>
      <c r="K197" s="47"/>
      <c r="L197" s="47"/>
      <c r="M197" s="47"/>
    </row>
    <row r="198" spans="1:13">
      <c r="A198" s="47"/>
      <c r="B198" s="47"/>
      <c r="C198" s="47"/>
      <c r="D198" s="47"/>
      <c r="E198" s="47"/>
      <c r="F198" s="47"/>
      <c r="G198" s="47"/>
      <c r="H198" s="47"/>
      <c r="I198" s="47"/>
      <c r="J198" s="47"/>
      <c r="K198" s="47"/>
      <c r="L198" s="47"/>
      <c r="M198" s="47"/>
    </row>
    <row r="199" spans="1:13">
      <c r="A199" s="47"/>
      <c r="B199" s="47"/>
      <c r="C199" s="47"/>
      <c r="D199" s="47"/>
      <c r="E199" s="47"/>
      <c r="F199" s="47"/>
      <c r="G199" s="47"/>
      <c r="H199" s="47"/>
      <c r="I199" s="47"/>
      <c r="J199" s="47"/>
      <c r="K199" s="47"/>
      <c r="L199" s="47"/>
      <c r="M199" s="47"/>
    </row>
    <row r="200" spans="1:13">
      <c r="A200" s="47"/>
      <c r="B200" s="47"/>
      <c r="C200" s="47"/>
      <c r="D200" s="47"/>
      <c r="E200" s="47"/>
      <c r="F200" s="47"/>
      <c r="G200" s="47"/>
      <c r="H200" s="47"/>
      <c r="I200" s="47"/>
      <c r="J200" s="47"/>
      <c r="K200" s="47"/>
      <c r="L200" s="47"/>
      <c r="M200" s="47"/>
    </row>
    <row r="201" spans="1:13">
      <c r="A201" s="47"/>
      <c r="B201" s="47"/>
      <c r="C201" s="47"/>
      <c r="D201" s="47"/>
      <c r="E201" s="47"/>
      <c r="F201" s="47"/>
      <c r="G201" s="47"/>
      <c r="H201" s="47"/>
      <c r="I201" s="47"/>
      <c r="J201" s="47"/>
      <c r="K201" s="47"/>
      <c r="L201" s="47"/>
      <c r="M201" s="47"/>
    </row>
    <row r="202" spans="1:13">
      <c r="A202" s="47"/>
      <c r="B202" s="47"/>
      <c r="C202" s="47"/>
      <c r="D202" s="47"/>
      <c r="E202" s="47"/>
      <c r="F202" s="47"/>
      <c r="G202" s="47"/>
      <c r="H202" s="47"/>
      <c r="I202" s="47"/>
      <c r="J202" s="47"/>
      <c r="K202" s="47"/>
      <c r="L202" s="47"/>
      <c r="M202" s="47"/>
    </row>
    <row r="203" spans="1:13">
      <c r="A203" s="47"/>
      <c r="B203" s="47"/>
      <c r="C203" s="47"/>
      <c r="D203" s="47"/>
      <c r="E203" s="47"/>
      <c r="F203" s="47"/>
      <c r="G203" s="47"/>
      <c r="H203" s="47"/>
      <c r="I203" s="47"/>
      <c r="J203" s="47"/>
      <c r="K203" s="47"/>
      <c r="L203" s="47"/>
      <c r="M203" s="47"/>
    </row>
    <row r="204" spans="1:13">
      <c r="A204" s="47"/>
      <c r="B204" s="47"/>
      <c r="C204" s="47"/>
      <c r="D204" s="47"/>
      <c r="E204" s="47"/>
      <c r="F204" s="47"/>
      <c r="G204" s="47"/>
      <c r="H204" s="47"/>
      <c r="I204" s="47"/>
      <c r="J204" s="47"/>
      <c r="K204" s="47"/>
      <c r="L204" s="47"/>
      <c r="M204" s="47"/>
    </row>
    <row r="205" spans="1:13">
      <c r="A205" s="47"/>
      <c r="B205" s="47"/>
      <c r="C205" s="47"/>
      <c r="D205" s="47"/>
      <c r="E205" s="47"/>
      <c r="F205" s="47"/>
      <c r="G205" s="47"/>
      <c r="H205" s="47"/>
      <c r="I205" s="47"/>
      <c r="J205" s="47"/>
      <c r="K205" s="47"/>
      <c r="L205" s="47"/>
      <c r="M205" s="47"/>
    </row>
    <row r="206" spans="1:13">
      <c r="A206" s="47"/>
      <c r="B206" s="47"/>
      <c r="C206" s="47"/>
      <c r="D206" s="47"/>
      <c r="E206" s="47"/>
      <c r="F206" s="47"/>
      <c r="G206" s="47"/>
      <c r="H206" s="47"/>
      <c r="I206" s="47"/>
      <c r="J206" s="47"/>
      <c r="K206" s="47"/>
      <c r="L206" s="47"/>
      <c r="M206" s="47"/>
    </row>
    <row r="207" spans="1:13">
      <c r="A207" s="47"/>
      <c r="B207" s="47"/>
      <c r="C207" s="47"/>
      <c r="D207" s="47"/>
      <c r="E207" s="47"/>
      <c r="F207" s="47"/>
      <c r="G207" s="47"/>
      <c r="H207" s="47"/>
      <c r="I207" s="47"/>
      <c r="J207" s="47"/>
      <c r="K207" s="47"/>
      <c r="L207" s="47"/>
      <c r="M207" s="47"/>
    </row>
    <row r="208" spans="1:13">
      <c r="A208" s="47"/>
      <c r="B208" s="47"/>
      <c r="C208" s="47"/>
      <c r="D208" s="47"/>
      <c r="E208" s="47"/>
      <c r="F208" s="47"/>
      <c r="G208" s="47"/>
      <c r="H208" s="47"/>
      <c r="I208" s="47"/>
      <c r="J208" s="47"/>
      <c r="K208" s="47"/>
      <c r="L208" s="47"/>
      <c r="M208" s="47"/>
    </row>
    <row r="209" spans="1:13">
      <c r="A209" s="47"/>
      <c r="B209" s="47"/>
      <c r="C209" s="47"/>
      <c r="D209" s="47"/>
      <c r="E209" s="47"/>
      <c r="F209" s="47"/>
      <c r="G209" s="47"/>
      <c r="H209" s="47"/>
      <c r="I209" s="47"/>
      <c r="J209" s="47"/>
      <c r="K209" s="47"/>
      <c r="L209" s="47"/>
      <c r="M209" s="47"/>
    </row>
    <row r="210" spans="1:13">
      <c r="A210" s="47"/>
      <c r="B210" s="47"/>
      <c r="C210" s="47"/>
      <c r="D210" s="47"/>
      <c r="E210" s="47"/>
      <c r="F210" s="47"/>
      <c r="G210" s="47"/>
      <c r="H210" s="47"/>
      <c r="I210" s="47"/>
      <c r="J210" s="47"/>
      <c r="K210" s="47"/>
      <c r="L210" s="47"/>
      <c r="M210" s="47"/>
    </row>
    <row r="211" spans="1:13">
      <c r="A211" s="47"/>
      <c r="B211" s="47"/>
      <c r="C211" s="47"/>
      <c r="D211" s="47"/>
      <c r="E211" s="47"/>
      <c r="F211" s="47"/>
      <c r="G211" s="47"/>
      <c r="H211" s="47"/>
      <c r="I211" s="47"/>
      <c r="J211" s="47"/>
      <c r="K211" s="47"/>
      <c r="L211" s="47"/>
      <c r="M211" s="47"/>
    </row>
    <row r="212" spans="1:13">
      <c r="A212" s="47"/>
      <c r="B212" s="47"/>
      <c r="C212" s="47"/>
      <c r="D212" s="47"/>
      <c r="E212" s="47"/>
      <c r="F212" s="47"/>
      <c r="G212" s="47"/>
      <c r="H212" s="47"/>
      <c r="I212" s="47"/>
      <c r="J212" s="47"/>
      <c r="K212" s="47"/>
      <c r="L212" s="47"/>
      <c r="M212" s="47"/>
    </row>
    <row r="213" spans="1:13">
      <c r="A213" s="47"/>
      <c r="B213" s="47"/>
      <c r="C213" s="47"/>
      <c r="D213" s="47"/>
      <c r="E213" s="47"/>
      <c r="F213" s="47"/>
      <c r="G213" s="47"/>
      <c r="H213" s="47"/>
      <c r="I213" s="47"/>
      <c r="J213" s="47"/>
      <c r="K213" s="47"/>
      <c r="L213" s="47"/>
      <c r="M213" s="47"/>
    </row>
    <row r="214" spans="1:13">
      <c r="A214" s="47"/>
      <c r="B214" s="47"/>
      <c r="C214" s="47"/>
      <c r="D214" s="47"/>
      <c r="E214" s="47"/>
      <c r="F214" s="47"/>
      <c r="G214" s="47"/>
      <c r="H214" s="47"/>
      <c r="I214" s="47"/>
      <c r="J214" s="47"/>
      <c r="K214" s="47"/>
      <c r="L214" s="47"/>
      <c r="M214" s="47"/>
    </row>
    <row r="215" spans="1:13">
      <c r="A215" s="47"/>
      <c r="B215" s="47"/>
      <c r="C215" s="47"/>
      <c r="D215" s="47"/>
      <c r="E215" s="47"/>
      <c r="F215" s="47"/>
      <c r="G215" s="47"/>
      <c r="H215" s="47"/>
      <c r="I215" s="47"/>
      <c r="J215" s="47"/>
      <c r="K215" s="47"/>
      <c r="L215" s="47"/>
      <c r="M215" s="47"/>
    </row>
    <row r="216" spans="1:13">
      <c r="A216" s="47"/>
      <c r="B216" s="47"/>
      <c r="C216" s="47"/>
      <c r="D216" s="47"/>
      <c r="E216" s="47"/>
      <c r="F216" s="47"/>
      <c r="G216" s="47"/>
      <c r="H216" s="47"/>
      <c r="I216" s="47"/>
      <c r="J216" s="47"/>
      <c r="K216" s="47"/>
      <c r="L216" s="47"/>
      <c r="M216" s="47"/>
    </row>
    <row r="217" spans="1:13">
      <c r="A217" s="47"/>
      <c r="B217" s="47"/>
      <c r="C217" s="47"/>
      <c r="D217" s="47"/>
      <c r="E217" s="47"/>
      <c r="F217" s="47"/>
      <c r="G217" s="47"/>
      <c r="H217" s="47"/>
      <c r="I217" s="47"/>
      <c r="J217" s="47"/>
      <c r="K217" s="47"/>
      <c r="L217" s="47"/>
      <c r="M217" s="47"/>
    </row>
    <row r="218" spans="1:13">
      <c r="A218" s="47"/>
      <c r="B218" s="47"/>
      <c r="C218" s="47"/>
      <c r="D218" s="47"/>
      <c r="E218" s="47"/>
      <c r="F218" s="47"/>
      <c r="G218" s="47"/>
      <c r="H218" s="47"/>
      <c r="I218" s="47"/>
      <c r="J218" s="47"/>
      <c r="K218" s="47"/>
      <c r="L218" s="47"/>
      <c r="M218" s="47"/>
    </row>
    <row r="219" spans="1:13">
      <c r="A219" s="47"/>
      <c r="B219" s="47"/>
      <c r="C219" s="47"/>
      <c r="D219" s="47"/>
      <c r="E219" s="47"/>
      <c r="F219" s="47"/>
      <c r="G219" s="47"/>
      <c r="H219" s="47"/>
      <c r="I219" s="47"/>
      <c r="J219" s="47"/>
      <c r="K219" s="47"/>
      <c r="L219" s="47"/>
      <c r="M219" s="47"/>
    </row>
    <row r="220" spans="1:13">
      <c r="A220" s="47"/>
      <c r="B220" s="47"/>
      <c r="C220" s="47"/>
      <c r="D220" s="47"/>
      <c r="E220" s="47"/>
      <c r="F220" s="47"/>
      <c r="G220" s="47"/>
      <c r="H220" s="47"/>
      <c r="I220" s="47"/>
      <c r="J220" s="47"/>
      <c r="K220" s="47"/>
      <c r="L220" s="47"/>
      <c r="M220" s="47"/>
    </row>
    <row r="221" spans="1:13">
      <c r="A221" s="47"/>
      <c r="B221" s="47"/>
      <c r="C221" s="47"/>
      <c r="D221" s="47"/>
      <c r="E221" s="47"/>
      <c r="F221" s="47"/>
      <c r="G221" s="47"/>
      <c r="H221" s="47"/>
      <c r="I221" s="47"/>
      <c r="J221" s="47"/>
      <c r="K221" s="47"/>
      <c r="L221" s="47"/>
      <c r="M221" s="47"/>
    </row>
    <row r="222" spans="1:13">
      <c r="A222" s="47"/>
      <c r="B222" s="47"/>
      <c r="C222" s="47"/>
      <c r="D222" s="47"/>
      <c r="E222" s="47"/>
      <c r="F222" s="47"/>
      <c r="G222" s="47"/>
      <c r="H222" s="47"/>
      <c r="I222" s="47"/>
      <c r="J222" s="47"/>
      <c r="K222" s="47"/>
      <c r="L222" s="47"/>
      <c r="M222" s="47"/>
    </row>
    <row r="223" spans="1:13">
      <c r="A223" s="47"/>
      <c r="B223" s="47"/>
      <c r="C223" s="47"/>
      <c r="D223" s="47"/>
      <c r="E223" s="47"/>
      <c r="F223" s="47"/>
      <c r="G223" s="47"/>
      <c r="H223" s="47"/>
      <c r="I223" s="47"/>
      <c r="J223" s="47"/>
      <c r="K223" s="47"/>
      <c r="L223" s="47"/>
      <c r="M223" s="47"/>
    </row>
    <row r="224" spans="1:13">
      <c r="A224" s="47"/>
      <c r="B224" s="47"/>
      <c r="C224" s="47"/>
      <c r="D224" s="47"/>
      <c r="E224" s="47"/>
      <c r="F224" s="47"/>
      <c r="G224" s="47"/>
      <c r="H224" s="47"/>
      <c r="I224" s="47"/>
      <c r="J224" s="47"/>
      <c r="K224" s="47"/>
      <c r="L224" s="47"/>
      <c r="M224" s="47"/>
    </row>
    <row r="225" spans="1:13">
      <c r="A225" s="47"/>
      <c r="B225" s="47"/>
      <c r="C225" s="47"/>
      <c r="D225" s="47"/>
      <c r="E225" s="47"/>
      <c r="F225" s="47"/>
      <c r="G225" s="47"/>
      <c r="H225" s="47"/>
      <c r="I225" s="47"/>
      <c r="J225" s="47"/>
      <c r="K225" s="47"/>
      <c r="L225" s="47"/>
      <c r="M225" s="47"/>
    </row>
    <row r="226" spans="1:13">
      <c r="A226" s="47"/>
      <c r="B226" s="47"/>
      <c r="C226" s="47"/>
      <c r="D226" s="47"/>
      <c r="E226" s="47"/>
      <c r="F226" s="47"/>
      <c r="G226" s="47"/>
      <c r="H226" s="47"/>
      <c r="I226" s="47"/>
      <c r="J226" s="47"/>
      <c r="K226" s="47"/>
      <c r="L226" s="47"/>
      <c r="M226" s="47"/>
    </row>
    <row r="227" spans="1:13">
      <c r="A227" s="47"/>
      <c r="B227" s="47"/>
      <c r="C227" s="47"/>
      <c r="D227" s="47"/>
      <c r="E227" s="47"/>
      <c r="F227" s="47"/>
      <c r="G227" s="47"/>
      <c r="H227" s="47"/>
      <c r="I227" s="47"/>
      <c r="J227" s="47"/>
      <c r="K227" s="47"/>
      <c r="L227" s="47"/>
      <c r="M227" s="47"/>
    </row>
    <row r="228" spans="1:13">
      <c r="A228" s="47"/>
      <c r="B228" s="47"/>
      <c r="C228" s="47"/>
      <c r="D228" s="47"/>
      <c r="E228" s="47"/>
      <c r="F228" s="47"/>
      <c r="G228" s="47"/>
      <c r="H228" s="47"/>
      <c r="I228" s="47"/>
      <c r="J228" s="47"/>
      <c r="K228" s="47"/>
      <c r="L228" s="47"/>
      <c r="M228" s="47"/>
    </row>
    <row r="229" spans="1:13">
      <c r="A229" s="47"/>
      <c r="B229" s="47"/>
      <c r="C229" s="47"/>
      <c r="D229" s="47"/>
      <c r="E229" s="47"/>
      <c r="F229" s="47"/>
      <c r="G229" s="47"/>
      <c r="H229" s="47"/>
      <c r="I229" s="47"/>
      <c r="J229" s="47"/>
      <c r="K229" s="47"/>
      <c r="L229" s="47"/>
      <c r="M229" s="47"/>
    </row>
    <row r="230" spans="1:13">
      <c r="A230" s="47"/>
      <c r="B230" s="47"/>
      <c r="C230" s="47"/>
      <c r="D230" s="47"/>
      <c r="E230" s="47"/>
      <c r="F230" s="47"/>
      <c r="G230" s="47"/>
      <c r="H230" s="47"/>
      <c r="I230" s="47"/>
      <c r="J230" s="47"/>
      <c r="K230" s="47"/>
      <c r="L230" s="47"/>
      <c r="M230" s="47"/>
    </row>
    <row r="231" spans="1:13">
      <c r="A231" s="47"/>
      <c r="B231" s="47"/>
      <c r="C231" s="47"/>
      <c r="D231" s="47"/>
      <c r="E231" s="47"/>
      <c r="F231" s="47"/>
      <c r="G231" s="47"/>
      <c r="H231" s="47"/>
      <c r="I231" s="47"/>
      <c r="J231" s="47"/>
      <c r="K231" s="47"/>
      <c r="L231" s="47"/>
      <c r="M231" s="47"/>
    </row>
    <row r="232" spans="1:13">
      <c r="A232" s="47"/>
      <c r="B232" s="47"/>
      <c r="C232" s="47"/>
      <c r="D232" s="47"/>
      <c r="E232" s="47"/>
      <c r="F232" s="47"/>
      <c r="G232" s="47"/>
      <c r="H232" s="47"/>
      <c r="I232" s="47"/>
      <c r="J232" s="47"/>
      <c r="K232" s="47"/>
      <c r="L232" s="47"/>
      <c r="M232" s="47"/>
    </row>
    <row r="233" spans="1:13">
      <c r="A233" s="47"/>
      <c r="B233" s="47"/>
      <c r="C233" s="47"/>
      <c r="D233" s="47"/>
      <c r="E233" s="47"/>
      <c r="F233" s="47"/>
      <c r="G233" s="47"/>
      <c r="H233" s="47"/>
      <c r="I233" s="47"/>
      <c r="J233" s="47"/>
      <c r="K233" s="47"/>
      <c r="L233" s="47"/>
      <c r="M233" s="47"/>
    </row>
    <row r="234" spans="1:13">
      <c r="A234" s="47"/>
      <c r="B234" s="47"/>
      <c r="C234" s="47"/>
      <c r="D234" s="47"/>
      <c r="E234" s="47"/>
      <c r="F234" s="47"/>
      <c r="G234" s="47"/>
      <c r="H234" s="47"/>
      <c r="I234" s="47"/>
      <c r="J234" s="47"/>
      <c r="K234" s="47"/>
      <c r="L234" s="47"/>
      <c r="M234" s="47"/>
    </row>
    <row r="235" spans="1:13">
      <c r="A235" s="47"/>
      <c r="B235" s="47"/>
      <c r="C235" s="47"/>
      <c r="D235" s="47"/>
      <c r="E235" s="47"/>
      <c r="F235" s="47"/>
      <c r="G235" s="47"/>
      <c r="H235" s="47"/>
      <c r="I235" s="47"/>
      <c r="J235" s="47"/>
      <c r="K235" s="47"/>
      <c r="L235" s="47"/>
      <c r="M235" s="47"/>
    </row>
    <row r="236" spans="1:13">
      <c r="A236" s="47"/>
      <c r="B236" s="47"/>
      <c r="C236" s="47"/>
      <c r="D236" s="47"/>
      <c r="E236" s="47"/>
      <c r="F236" s="47"/>
      <c r="G236" s="47"/>
      <c r="H236" s="47"/>
      <c r="I236" s="47"/>
      <c r="J236" s="47"/>
      <c r="K236" s="47"/>
      <c r="L236" s="47"/>
      <c r="M236" s="47"/>
    </row>
    <row r="237" spans="1:13">
      <c r="A237" s="47"/>
      <c r="B237" s="47"/>
      <c r="C237" s="47"/>
      <c r="D237" s="47"/>
      <c r="E237" s="47"/>
      <c r="F237" s="47"/>
      <c r="G237" s="47"/>
      <c r="H237" s="47"/>
      <c r="I237" s="47"/>
      <c r="J237" s="47"/>
      <c r="K237" s="47"/>
      <c r="L237" s="47"/>
      <c r="M237" s="47"/>
    </row>
    <row r="238" spans="1:13">
      <c r="A238" s="47"/>
      <c r="B238" s="47"/>
      <c r="C238" s="47"/>
      <c r="D238" s="47"/>
      <c r="E238" s="47"/>
      <c r="F238" s="47"/>
      <c r="G238" s="47"/>
      <c r="H238" s="47"/>
      <c r="I238" s="47"/>
      <c r="J238" s="47"/>
      <c r="K238" s="47"/>
      <c r="L238" s="47"/>
      <c r="M238" s="47"/>
    </row>
    <row r="239" spans="1:13">
      <c r="A239" s="47"/>
      <c r="B239" s="47"/>
      <c r="C239" s="47"/>
      <c r="D239" s="47"/>
      <c r="E239" s="47"/>
      <c r="F239" s="47"/>
      <c r="G239" s="47"/>
      <c r="H239" s="47"/>
      <c r="I239" s="47"/>
      <c r="J239" s="47"/>
      <c r="K239" s="47"/>
      <c r="L239" s="47"/>
      <c r="M239" s="47"/>
    </row>
    <row r="240" spans="1:13">
      <c r="A240" s="47"/>
      <c r="B240" s="47"/>
      <c r="C240" s="47"/>
      <c r="D240" s="47"/>
      <c r="E240" s="47"/>
      <c r="F240" s="47"/>
      <c r="G240" s="47"/>
      <c r="H240" s="47"/>
      <c r="I240" s="47"/>
      <c r="J240" s="47"/>
      <c r="K240" s="47"/>
      <c r="L240" s="47"/>
      <c r="M240" s="47"/>
    </row>
    <row r="241" spans="1:13">
      <c r="A241" s="47"/>
      <c r="B241" s="47"/>
      <c r="C241" s="47"/>
      <c r="D241" s="47"/>
      <c r="E241" s="47"/>
      <c r="F241" s="47"/>
      <c r="G241" s="47"/>
      <c r="H241" s="47"/>
      <c r="I241" s="47"/>
      <c r="J241" s="47"/>
      <c r="K241" s="47"/>
      <c r="L241" s="47"/>
      <c r="M241" s="47"/>
    </row>
    <row r="242" spans="1:13">
      <c r="A242" s="47"/>
      <c r="B242" s="47"/>
      <c r="C242" s="47"/>
      <c r="D242" s="47"/>
      <c r="E242" s="47"/>
      <c r="F242" s="47"/>
      <c r="G242" s="47"/>
      <c r="H242" s="47"/>
      <c r="I242" s="47"/>
      <c r="J242" s="47"/>
      <c r="K242" s="47"/>
      <c r="L242" s="47"/>
      <c r="M242" s="47"/>
    </row>
    <row r="243" spans="1:13">
      <c r="A243" s="47"/>
      <c r="B243" s="47"/>
      <c r="C243" s="47"/>
      <c r="D243" s="47"/>
      <c r="E243" s="47"/>
      <c r="F243" s="47"/>
      <c r="G243" s="47"/>
      <c r="H243" s="47"/>
      <c r="I243" s="47"/>
      <c r="J243" s="47"/>
      <c r="K243" s="47"/>
      <c r="L243" s="47"/>
      <c r="M243" s="47"/>
    </row>
    <row r="244" spans="1:13">
      <c r="A244" s="47"/>
      <c r="B244" s="47"/>
      <c r="C244" s="47"/>
      <c r="D244" s="47"/>
      <c r="E244" s="47"/>
      <c r="F244" s="47"/>
      <c r="G244" s="47"/>
      <c r="H244" s="47"/>
      <c r="I244" s="47"/>
      <c r="J244" s="47"/>
      <c r="K244" s="47"/>
      <c r="L244" s="47"/>
      <c r="M244" s="47"/>
    </row>
    <row r="245" spans="1:13">
      <c r="A245" s="47"/>
      <c r="B245" s="47"/>
      <c r="C245" s="47"/>
      <c r="D245" s="47"/>
      <c r="E245" s="47"/>
      <c r="F245" s="47"/>
      <c r="G245" s="47"/>
      <c r="H245" s="47"/>
      <c r="I245" s="47"/>
      <c r="J245" s="47"/>
      <c r="K245" s="47"/>
      <c r="L245" s="47"/>
      <c r="M245" s="47"/>
    </row>
    <row r="246" spans="1:13">
      <c r="A246" s="47"/>
      <c r="B246" s="47"/>
      <c r="C246" s="47"/>
      <c r="D246" s="47"/>
      <c r="E246" s="47"/>
      <c r="F246" s="47"/>
      <c r="G246" s="47"/>
      <c r="H246" s="47"/>
      <c r="I246" s="47"/>
      <c r="J246" s="47"/>
      <c r="K246" s="47"/>
      <c r="L246" s="47"/>
      <c r="M246" s="47"/>
    </row>
    <row r="247" spans="1:13">
      <c r="A247" s="47"/>
      <c r="B247" s="47"/>
      <c r="C247" s="47"/>
      <c r="D247" s="47"/>
      <c r="E247" s="47"/>
      <c r="F247" s="47"/>
      <c r="G247" s="47"/>
      <c r="H247" s="47"/>
      <c r="I247" s="47"/>
      <c r="J247" s="47"/>
      <c r="K247" s="47"/>
      <c r="L247" s="47"/>
      <c r="M247" s="47"/>
    </row>
    <row r="248" spans="1:13">
      <c r="A248" s="47"/>
      <c r="B248" s="47"/>
      <c r="C248" s="47"/>
      <c r="D248" s="47"/>
      <c r="E248" s="47"/>
      <c r="F248" s="47"/>
      <c r="G248" s="47"/>
      <c r="H248" s="47"/>
      <c r="I248" s="47"/>
      <c r="J248" s="47"/>
      <c r="K248" s="47"/>
      <c r="L248" s="47"/>
      <c r="M248" s="47"/>
    </row>
    <row r="249" spans="1:13">
      <c r="A249" s="47"/>
      <c r="B249" s="47"/>
      <c r="C249" s="47"/>
      <c r="D249" s="47"/>
      <c r="E249" s="47"/>
      <c r="F249" s="47"/>
      <c r="G249" s="47"/>
      <c r="H249" s="47"/>
      <c r="I249" s="47"/>
      <c r="J249" s="47"/>
      <c r="K249" s="47"/>
      <c r="L249" s="47"/>
      <c r="M249" s="47"/>
    </row>
    <row r="250" spans="1:13">
      <c r="A250" s="47"/>
      <c r="B250" s="47"/>
      <c r="C250" s="47"/>
      <c r="D250" s="47"/>
      <c r="E250" s="47"/>
      <c r="F250" s="47"/>
      <c r="G250" s="47"/>
      <c r="H250" s="47"/>
      <c r="I250" s="47"/>
      <c r="J250" s="47"/>
      <c r="K250" s="47"/>
      <c r="L250" s="47"/>
      <c r="M250" s="47"/>
    </row>
    <row r="251" spans="1:13">
      <c r="A251" s="47"/>
      <c r="B251" s="47"/>
      <c r="C251" s="47"/>
      <c r="D251" s="47"/>
      <c r="E251" s="47"/>
      <c r="F251" s="47"/>
      <c r="G251" s="47"/>
      <c r="H251" s="47"/>
      <c r="I251" s="47"/>
      <c r="J251" s="47"/>
      <c r="K251" s="47"/>
      <c r="L251" s="47"/>
      <c r="M251" s="47"/>
    </row>
    <row r="252" spans="1:13">
      <c r="A252" s="47"/>
      <c r="B252" s="47"/>
      <c r="C252" s="47"/>
      <c r="D252" s="47"/>
      <c r="E252" s="47"/>
      <c r="F252" s="47"/>
      <c r="G252" s="47"/>
      <c r="H252" s="47"/>
      <c r="I252" s="47"/>
      <c r="J252" s="47"/>
      <c r="K252" s="47"/>
      <c r="L252" s="47"/>
      <c r="M252" s="47"/>
    </row>
    <row r="253" spans="1:13">
      <c r="A253" s="47"/>
      <c r="B253" s="47"/>
      <c r="C253" s="47"/>
      <c r="D253" s="47"/>
      <c r="E253" s="47"/>
      <c r="F253" s="47"/>
      <c r="G253" s="47"/>
      <c r="H253" s="47"/>
      <c r="I253" s="47"/>
      <c r="J253" s="47"/>
      <c r="K253" s="47"/>
      <c r="L253" s="47"/>
      <c r="M253" s="47"/>
    </row>
    <row r="254" spans="1:13">
      <c r="A254" s="47"/>
      <c r="B254" s="47"/>
      <c r="C254" s="47"/>
      <c r="D254" s="47"/>
      <c r="E254" s="47"/>
      <c r="F254" s="47"/>
      <c r="G254" s="47"/>
      <c r="H254" s="47"/>
      <c r="I254" s="47"/>
      <c r="J254" s="47"/>
      <c r="K254" s="47"/>
      <c r="L254" s="47"/>
      <c r="M254" s="47"/>
    </row>
    <row r="255" spans="1:13">
      <c r="A255" s="47"/>
      <c r="B255" s="47"/>
      <c r="C255" s="47"/>
      <c r="D255" s="47"/>
      <c r="E255" s="47"/>
      <c r="F255" s="47"/>
      <c r="G255" s="47"/>
      <c r="H255" s="47"/>
      <c r="I255" s="47"/>
      <c r="J255" s="47"/>
      <c r="K255" s="47"/>
      <c r="L255" s="47"/>
      <c r="M255" s="47"/>
    </row>
    <row r="256" spans="1:13">
      <c r="A256" s="47"/>
      <c r="B256" s="47"/>
      <c r="C256" s="47"/>
      <c r="D256" s="47"/>
      <c r="E256" s="47"/>
      <c r="F256" s="47"/>
      <c r="G256" s="47"/>
      <c r="H256" s="47"/>
      <c r="I256" s="47"/>
      <c r="J256" s="47"/>
      <c r="K256" s="47"/>
      <c r="L256" s="47"/>
      <c r="M256" s="47"/>
    </row>
    <row r="257" spans="1:13">
      <c r="A257" s="47"/>
      <c r="B257" s="47"/>
      <c r="C257" s="47"/>
      <c r="D257" s="47"/>
      <c r="E257" s="47"/>
      <c r="F257" s="47"/>
      <c r="G257" s="47"/>
      <c r="H257" s="47"/>
      <c r="I257" s="47"/>
      <c r="J257" s="47"/>
      <c r="K257" s="47"/>
      <c r="L257" s="47"/>
      <c r="M257" s="47"/>
    </row>
    <row r="258" spans="1:13">
      <c r="A258" s="47"/>
      <c r="B258" s="47"/>
      <c r="C258" s="47"/>
      <c r="D258" s="47"/>
      <c r="E258" s="47"/>
      <c r="F258" s="47"/>
      <c r="G258" s="47"/>
      <c r="H258" s="47"/>
      <c r="I258" s="47"/>
      <c r="J258" s="47"/>
      <c r="K258" s="47"/>
      <c r="L258" s="47"/>
      <c r="M258" s="47"/>
    </row>
    <row r="259" spans="1:13">
      <c r="A259" s="47"/>
      <c r="B259" s="47"/>
      <c r="C259" s="47"/>
      <c r="D259" s="47"/>
      <c r="E259" s="47"/>
      <c r="F259" s="47"/>
      <c r="G259" s="47"/>
      <c r="H259" s="47"/>
      <c r="I259" s="47"/>
      <c r="J259" s="47"/>
      <c r="K259" s="47"/>
      <c r="L259" s="47"/>
      <c r="M259" s="47"/>
    </row>
    <row r="260" spans="1:13">
      <c r="A260" s="47"/>
      <c r="B260" s="47"/>
      <c r="C260" s="47"/>
      <c r="D260" s="47"/>
      <c r="E260" s="47"/>
      <c r="F260" s="47"/>
      <c r="G260" s="47"/>
      <c r="H260" s="47"/>
      <c r="I260" s="47"/>
      <c r="J260" s="47"/>
      <c r="K260" s="47"/>
      <c r="L260" s="47"/>
      <c r="M260" s="47"/>
    </row>
    <row r="261" spans="1:13">
      <c r="A261" s="47"/>
      <c r="B261" s="47"/>
      <c r="C261" s="47"/>
      <c r="D261" s="47"/>
      <c r="E261" s="47"/>
      <c r="F261" s="47"/>
      <c r="G261" s="47"/>
      <c r="H261" s="47"/>
      <c r="I261" s="47"/>
      <c r="J261" s="47"/>
      <c r="K261" s="47"/>
      <c r="L261" s="47"/>
      <c r="M261" s="47"/>
    </row>
    <row r="262" spans="1:13">
      <c r="A262" s="47"/>
      <c r="B262" s="47"/>
      <c r="C262" s="47"/>
      <c r="D262" s="47"/>
      <c r="E262" s="47"/>
      <c r="F262" s="47"/>
      <c r="G262" s="47"/>
      <c r="H262" s="47"/>
      <c r="I262" s="47"/>
      <c r="J262" s="47"/>
      <c r="K262" s="47"/>
      <c r="L262" s="47"/>
      <c r="M262" s="47"/>
    </row>
    <row r="263" spans="1:13">
      <c r="A263" s="47"/>
      <c r="B263" s="47"/>
      <c r="C263" s="47"/>
      <c r="D263" s="47"/>
      <c r="E263" s="47"/>
      <c r="F263" s="47"/>
      <c r="G263" s="47"/>
      <c r="H263" s="47"/>
      <c r="I263" s="47"/>
      <c r="J263" s="47"/>
      <c r="K263" s="47"/>
      <c r="L263" s="47"/>
      <c r="M263" s="47"/>
    </row>
    <row r="264" spans="1:13">
      <c r="A264" s="47"/>
      <c r="B264" s="47"/>
      <c r="C264" s="47"/>
      <c r="D264" s="47"/>
      <c r="E264" s="47"/>
      <c r="F264" s="47"/>
      <c r="G264" s="47"/>
      <c r="H264" s="47"/>
      <c r="I264" s="47"/>
      <c r="J264" s="47"/>
      <c r="K264" s="47"/>
      <c r="L264" s="47"/>
      <c r="M264" s="47"/>
    </row>
    <row r="265" spans="1:13">
      <c r="A265" s="47"/>
      <c r="B265" s="47"/>
      <c r="C265" s="47"/>
      <c r="D265" s="47"/>
      <c r="E265" s="47"/>
      <c r="F265" s="47"/>
      <c r="G265" s="47"/>
      <c r="H265" s="47"/>
      <c r="I265" s="47"/>
      <c r="J265" s="47"/>
      <c r="K265" s="47"/>
      <c r="L265" s="47"/>
      <c r="M265" s="47"/>
    </row>
    <row r="266" spans="1:13">
      <c r="A266" s="47"/>
      <c r="B266" s="47"/>
      <c r="C266" s="47"/>
      <c r="D266" s="47"/>
      <c r="E266" s="47"/>
      <c r="F266" s="47"/>
      <c r="G266" s="47"/>
      <c r="H266" s="47"/>
      <c r="I266" s="47"/>
      <c r="J266" s="47"/>
      <c r="K266" s="47"/>
      <c r="L266" s="47"/>
      <c r="M266" s="47"/>
    </row>
    <row r="267" spans="1:13">
      <c r="A267" s="47"/>
      <c r="B267" s="47"/>
      <c r="C267" s="47"/>
      <c r="D267" s="47"/>
      <c r="E267" s="47"/>
      <c r="F267" s="47"/>
      <c r="G267" s="47"/>
      <c r="H267" s="47"/>
      <c r="I267" s="47"/>
      <c r="J267" s="47"/>
      <c r="K267" s="47"/>
      <c r="L267" s="47"/>
      <c r="M267" s="47"/>
    </row>
    <row r="268" spans="1:13">
      <c r="A268" s="47"/>
      <c r="B268" s="47"/>
      <c r="C268" s="47"/>
      <c r="D268" s="47"/>
      <c r="E268" s="47"/>
      <c r="F268" s="47"/>
      <c r="G268" s="47"/>
      <c r="H268" s="47"/>
      <c r="I268" s="47"/>
      <c r="J268" s="47"/>
      <c r="K268" s="47"/>
      <c r="L268" s="47"/>
      <c r="M268" s="47"/>
    </row>
    <row r="269" spans="1:13">
      <c r="A269" s="47"/>
      <c r="B269" s="47"/>
      <c r="C269" s="47"/>
      <c r="D269" s="47"/>
      <c r="E269" s="47"/>
      <c r="F269" s="47"/>
      <c r="G269" s="47"/>
      <c r="H269" s="47"/>
      <c r="I269" s="47"/>
      <c r="J269" s="47"/>
      <c r="K269" s="47"/>
      <c r="L269" s="47"/>
      <c r="M269" s="47"/>
    </row>
    <row r="270" spans="1:13">
      <c r="A270" s="47"/>
      <c r="B270" s="47"/>
      <c r="C270" s="47"/>
      <c r="D270" s="47"/>
      <c r="E270" s="47"/>
      <c r="F270" s="47"/>
      <c r="G270" s="47"/>
      <c r="H270" s="47"/>
      <c r="I270" s="47"/>
      <c r="J270" s="47"/>
      <c r="K270" s="47"/>
      <c r="L270" s="47"/>
      <c r="M270" s="47"/>
    </row>
    <row r="271" spans="1:13">
      <c r="A271" s="47"/>
      <c r="B271" s="47"/>
      <c r="C271" s="47"/>
      <c r="D271" s="47"/>
      <c r="E271" s="47"/>
      <c r="F271" s="47"/>
      <c r="G271" s="47"/>
      <c r="H271" s="47"/>
      <c r="I271" s="47"/>
      <c r="J271" s="47"/>
      <c r="K271" s="47"/>
      <c r="L271" s="47"/>
      <c r="M271" s="47"/>
    </row>
    <row r="272" spans="1:13">
      <c r="A272" s="47"/>
      <c r="B272" s="47"/>
      <c r="C272" s="47"/>
      <c r="D272" s="47"/>
      <c r="E272" s="47"/>
      <c r="F272" s="47"/>
      <c r="G272" s="47"/>
      <c r="H272" s="47"/>
      <c r="I272" s="47"/>
      <c r="J272" s="47"/>
      <c r="K272" s="47"/>
      <c r="L272" s="47"/>
      <c r="M272" s="47"/>
    </row>
    <row r="273" spans="1:13">
      <c r="A273" s="47"/>
      <c r="B273" s="47"/>
      <c r="C273" s="47"/>
      <c r="D273" s="47"/>
      <c r="E273" s="47"/>
      <c r="F273" s="47"/>
      <c r="G273" s="47"/>
      <c r="H273" s="47"/>
      <c r="I273" s="47"/>
      <c r="J273" s="47"/>
      <c r="K273" s="47"/>
      <c r="L273" s="47"/>
      <c r="M273" s="47"/>
    </row>
    <row r="274" spans="1:13">
      <c r="A274" s="47"/>
      <c r="B274" s="47"/>
      <c r="C274" s="47"/>
      <c r="D274" s="47"/>
      <c r="E274" s="47"/>
      <c r="F274" s="47"/>
      <c r="G274" s="47"/>
      <c r="H274" s="47"/>
      <c r="I274" s="47"/>
      <c r="J274" s="47"/>
      <c r="K274" s="47"/>
      <c r="L274" s="47"/>
      <c r="M274" s="47"/>
    </row>
    <row r="275" spans="1:13">
      <c r="A275" s="47"/>
      <c r="B275" s="47"/>
      <c r="C275" s="47"/>
      <c r="D275" s="47"/>
      <c r="E275" s="47"/>
      <c r="F275" s="47"/>
      <c r="G275" s="47"/>
      <c r="H275" s="47"/>
      <c r="I275" s="47"/>
      <c r="J275" s="47"/>
      <c r="K275" s="47"/>
      <c r="L275" s="47"/>
      <c r="M275" s="47"/>
    </row>
    <row r="276" spans="1:13">
      <c r="A276" s="47"/>
      <c r="B276" s="47"/>
      <c r="C276" s="47"/>
      <c r="D276" s="47"/>
      <c r="E276" s="47"/>
      <c r="F276" s="47"/>
      <c r="G276" s="47"/>
      <c r="H276" s="47"/>
      <c r="I276" s="47"/>
      <c r="J276" s="47"/>
      <c r="K276" s="47"/>
      <c r="L276" s="47"/>
      <c r="M276" s="47"/>
    </row>
    <row r="277" spans="1:13">
      <c r="A277" s="47"/>
      <c r="B277" s="47"/>
      <c r="C277" s="47"/>
      <c r="D277" s="47"/>
      <c r="E277" s="47"/>
      <c r="F277" s="47"/>
      <c r="G277" s="47"/>
      <c r="H277" s="47"/>
      <c r="I277" s="47"/>
      <c r="J277" s="47"/>
      <c r="K277" s="47"/>
      <c r="L277" s="47"/>
      <c r="M277" s="47"/>
    </row>
    <row r="278" spans="1:13">
      <c r="A278" s="47"/>
      <c r="B278" s="47"/>
      <c r="C278" s="47"/>
      <c r="D278" s="47"/>
      <c r="E278" s="47"/>
      <c r="F278" s="47"/>
      <c r="G278" s="47"/>
      <c r="H278" s="47"/>
      <c r="I278" s="47"/>
      <c r="J278" s="47"/>
      <c r="K278" s="47"/>
      <c r="L278" s="47"/>
      <c r="M278" s="47"/>
    </row>
    <row r="279" spans="1:13">
      <c r="A279" s="47"/>
      <c r="B279" s="47"/>
      <c r="C279" s="47"/>
      <c r="D279" s="47"/>
      <c r="E279" s="47"/>
      <c r="F279" s="47"/>
      <c r="G279" s="47"/>
      <c r="H279" s="47"/>
      <c r="I279" s="47"/>
      <c r="J279" s="47"/>
      <c r="K279" s="47"/>
      <c r="L279" s="47"/>
      <c r="M279" s="47"/>
    </row>
    <row r="280" spans="1:13">
      <c r="A280" s="47"/>
      <c r="B280" s="47"/>
      <c r="C280" s="47"/>
      <c r="D280" s="47"/>
      <c r="E280" s="47"/>
      <c r="F280" s="47"/>
      <c r="G280" s="47"/>
      <c r="H280" s="47"/>
      <c r="I280" s="47"/>
      <c r="J280" s="47"/>
      <c r="K280" s="47"/>
      <c r="L280" s="47"/>
      <c r="M280" s="47"/>
    </row>
    <row r="281" spans="1:13">
      <c r="A281" s="47"/>
      <c r="B281" s="47"/>
      <c r="C281" s="47"/>
      <c r="D281" s="47"/>
      <c r="E281" s="47"/>
      <c r="F281" s="47"/>
      <c r="G281" s="47"/>
      <c r="H281" s="47"/>
      <c r="I281" s="47"/>
      <c r="J281" s="47"/>
      <c r="K281" s="47"/>
      <c r="L281" s="47"/>
      <c r="M281" s="47"/>
    </row>
    <row r="282" spans="1:13">
      <c r="A282" s="47"/>
      <c r="B282" s="47"/>
      <c r="C282" s="47"/>
      <c r="D282" s="47"/>
      <c r="E282" s="47"/>
      <c r="F282" s="47"/>
      <c r="G282" s="47"/>
      <c r="H282" s="47"/>
      <c r="I282" s="47"/>
      <c r="J282" s="47"/>
      <c r="K282" s="47"/>
      <c r="L282" s="47"/>
      <c r="M282" s="47"/>
    </row>
  </sheetData>
  <sheetProtection algorithmName="SHA-512" hashValue="9WciL8vXZXayDRiMDvfu0sK9nM/C2l4cDj/ZGE+7MjHlSzcjSec8sz2nMtJS4mp+ttaakYQ+c22oW5qYeK8wNA==" saltValue="u7zEBmMWrdT8gIcrseNJDQ==" spinCount="100000" sheet="1" selectLockedCells="1"/>
  <mergeCells count="47">
    <mergeCell ref="G59:H59"/>
    <mergeCell ref="G36:I37"/>
    <mergeCell ref="G43:I44"/>
    <mergeCell ref="G50:I51"/>
    <mergeCell ref="G39:H39"/>
    <mergeCell ref="E52:F52"/>
    <mergeCell ref="E53:F53"/>
    <mergeCell ref="H21:I21"/>
    <mergeCell ref="G56:I57"/>
    <mergeCell ref="G46:H46"/>
    <mergeCell ref="G53:H53"/>
    <mergeCell ref="H23:I23"/>
    <mergeCell ref="D3:E3"/>
    <mergeCell ref="H19:I19"/>
    <mergeCell ref="H20:I20"/>
    <mergeCell ref="H22:I22"/>
    <mergeCell ref="F3:I3"/>
    <mergeCell ref="B7:I7"/>
    <mergeCell ref="H12:I12"/>
    <mergeCell ref="B4:H4"/>
    <mergeCell ref="H13:I13"/>
    <mergeCell ref="H14:I14"/>
    <mergeCell ref="H15:I15"/>
    <mergeCell ref="H16:I16"/>
    <mergeCell ref="H17:I17"/>
    <mergeCell ref="B55:B59"/>
    <mergeCell ref="E55:F55"/>
    <mergeCell ref="E56:F57"/>
    <mergeCell ref="C57:D57"/>
    <mergeCell ref="E58:F58"/>
    <mergeCell ref="E59:F59"/>
    <mergeCell ref="B49:B53"/>
    <mergeCell ref="B42:B46"/>
    <mergeCell ref="B35:B39"/>
    <mergeCell ref="E35:F35"/>
    <mergeCell ref="E36:F37"/>
    <mergeCell ref="E38:F38"/>
    <mergeCell ref="C37:D37"/>
    <mergeCell ref="E39:F39"/>
    <mergeCell ref="E42:F42"/>
    <mergeCell ref="E43:F44"/>
    <mergeCell ref="C44:D44"/>
    <mergeCell ref="C51:D51"/>
    <mergeCell ref="E45:F45"/>
    <mergeCell ref="E46:F46"/>
    <mergeCell ref="E49:F49"/>
    <mergeCell ref="E50:F51"/>
  </mergeCells>
  <phoneticPr fontId="7" type="noConversion"/>
  <conditionalFormatting sqref="E33:E34 E39">
    <cfRule type="expression" dxfId="33" priority="35" stopIfTrue="1">
      <formula>(#REF!="")</formula>
    </cfRule>
    <cfRule type="expression" dxfId="32" priority="36" stopIfTrue="1">
      <formula>OR(#REF!="ERROR: Rating must be in 0.5 star increment")</formula>
    </cfRule>
  </conditionalFormatting>
  <conditionalFormatting sqref="E46:E48">
    <cfRule type="expression" dxfId="31" priority="29" stopIfTrue="1">
      <formula>(#REF!="")</formula>
    </cfRule>
    <cfRule type="expression" dxfId="30" priority="30" stopIfTrue="1">
      <formula>OR(#REF!="ERROR: Rating must be in 0.5 star increment")</formula>
    </cfRule>
  </conditionalFormatting>
  <conditionalFormatting sqref="E53">
    <cfRule type="expression" dxfId="29" priority="3" stopIfTrue="1">
      <formula>(#REF!="")</formula>
    </cfRule>
    <cfRule type="expression" dxfId="28" priority="4" stopIfTrue="1">
      <formula>OR(#REF!="ERROR: Rating must be in 0.5 star increment")</formula>
    </cfRule>
  </conditionalFormatting>
  <conditionalFormatting sqref="E59">
    <cfRule type="expression" dxfId="27" priority="1" stopIfTrue="1">
      <formula>(#REF!="")</formula>
    </cfRule>
    <cfRule type="expression" dxfId="26" priority="2" stopIfTrue="1">
      <formula>OR(#REF!="ERROR: Rating must be in 0.5 star increment")</formula>
    </cfRule>
  </conditionalFormatting>
  <conditionalFormatting sqref="F31">
    <cfRule type="expression" dxfId="25" priority="41" stopIfTrue="1">
      <formula>OR(#REF!="ERROR: Rating must be in 0.5 star increment")</formula>
    </cfRule>
  </conditionalFormatting>
  <conditionalFormatting sqref="F64:F84">
    <cfRule type="expression" dxfId="24" priority="15" stopIfTrue="1">
      <formula>(#REF!="")</formula>
    </cfRule>
    <cfRule type="expression" dxfId="23" priority="16" stopIfTrue="1">
      <formula>OR(#REF!="ERROR: Rating must be in 0.5 star increment")</formula>
    </cfRule>
  </conditionalFormatting>
  <conditionalFormatting sqref="H19:I20 H21 H22:I22 H23:H25">
    <cfRule type="expression" dxfId="22" priority="40" stopIfTrue="1">
      <formula>($B$20="ERROR: Percentage breakdown must total 100%")</formula>
    </cfRule>
  </conditionalFormatting>
  <dataValidations count="3">
    <dataValidation type="decimal" allowBlank="1" showInputMessage="1" showErrorMessage="1" sqref="D8:D9 JF8:JF9 TB8:TB9 ACX8:ACX9 AMT8:AMT9 AWP8:AWP9 BGL8:BGL9 BQH8:BQH9 CAD8:CAD9 CJZ8:CJZ9 CTV8:CTV9 DDR8:DDR9 DNN8:DNN9 DXJ8:DXJ9 EHF8:EHF9 ERB8:ERB9 FAX8:FAX9 FKT8:FKT9 FUP8:FUP9 GEL8:GEL9 GOH8:GOH9 GYD8:GYD9 HHZ8:HHZ9 HRV8:HRV9 IBR8:IBR9 ILN8:ILN9 IVJ8:IVJ9 JFF8:JFF9 JPB8:JPB9 JYX8:JYX9 KIT8:KIT9 KSP8:KSP9 LCL8:LCL9 LMH8:LMH9 LWD8:LWD9 MFZ8:MFZ9 MPV8:MPV9 MZR8:MZR9 NJN8:NJN9 NTJ8:NTJ9 ODF8:ODF9 ONB8:ONB9 OWX8:OWX9 PGT8:PGT9 PQP8:PQP9 QAL8:QAL9 QKH8:QKH9 QUD8:QUD9 RDZ8:RDZ9 RNV8:RNV9 RXR8:RXR9 SHN8:SHN9 SRJ8:SRJ9 TBF8:TBF9 TLB8:TLB9 TUX8:TUX9 UET8:UET9 UOP8:UOP9 UYL8:UYL9 VIH8:VIH9 VSD8:VSD9 WBZ8:WBZ9 WLV8:WLV9 WVR8:WVR9 D65560:D65561 JF65560:JF65561 TB65560:TB65561 ACX65560:ACX65561 AMT65560:AMT65561 AWP65560:AWP65561 BGL65560:BGL65561 BQH65560:BQH65561 CAD65560:CAD65561 CJZ65560:CJZ65561 CTV65560:CTV65561 DDR65560:DDR65561 DNN65560:DNN65561 DXJ65560:DXJ65561 EHF65560:EHF65561 ERB65560:ERB65561 FAX65560:FAX65561 FKT65560:FKT65561 FUP65560:FUP65561 GEL65560:GEL65561 GOH65560:GOH65561 GYD65560:GYD65561 HHZ65560:HHZ65561 HRV65560:HRV65561 IBR65560:IBR65561 ILN65560:ILN65561 IVJ65560:IVJ65561 JFF65560:JFF65561 JPB65560:JPB65561 JYX65560:JYX65561 KIT65560:KIT65561 KSP65560:KSP65561 LCL65560:LCL65561 LMH65560:LMH65561 LWD65560:LWD65561 MFZ65560:MFZ65561 MPV65560:MPV65561 MZR65560:MZR65561 NJN65560:NJN65561 NTJ65560:NTJ65561 ODF65560:ODF65561 ONB65560:ONB65561 OWX65560:OWX65561 PGT65560:PGT65561 PQP65560:PQP65561 QAL65560:QAL65561 QKH65560:QKH65561 QUD65560:QUD65561 RDZ65560:RDZ65561 RNV65560:RNV65561 RXR65560:RXR65561 SHN65560:SHN65561 SRJ65560:SRJ65561 TBF65560:TBF65561 TLB65560:TLB65561 TUX65560:TUX65561 UET65560:UET65561 UOP65560:UOP65561 UYL65560:UYL65561 VIH65560:VIH65561 VSD65560:VSD65561 WBZ65560:WBZ65561 WLV65560:WLV65561 WVR65560:WVR65561 D131096:D131097 JF131096:JF131097 TB131096:TB131097 ACX131096:ACX131097 AMT131096:AMT131097 AWP131096:AWP131097 BGL131096:BGL131097 BQH131096:BQH131097 CAD131096:CAD131097 CJZ131096:CJZ131097 CTV131096:CTV131097 DDR131096:DDR131097 DNN131096:DNN131097 DXJ131096:DXJ131097 EHF131096:EHF131097 ERB131096:ERB131097 FAX131096:FAX131097 FKT131096:FKT131097 FUP131096:FUP131097 GEL131096:GEL131097 GOH131096:GOH131097 GYD131096:GYD131097 HHZ131096:HHZ131097 HRV131096:HRV131097 IBR131096:IBR131097 ILN131096:ILN131097 IVJ131096:IVJ131097 JFF131096:JFF131097 JPB131096:JPB131097 JYX131096:JYX131097 KIT131096:KIT131097 KSP131096:KSP131097 LCL131096:LCL131097 LMH131096:LMH131097 LWD131096:LWD131097 MFZ131096:MFZ131097 MPV131096:MPV131097 MZR131096:MZR131097 NJN131096:NJN131097 NTJ131096:NTJ131097 ODF131096:ODF131097 ONB131096:ONB131097 OWX131096:OWX131097 PGT131096:PGT131097 PQP131096:PQP131097 QAL131096:QAL131097 QKH131096:QKH131097 QUD131096:QUD131097 RDZ131096:RDZ131097 RNV131096:RNV131097 RXR131096:RXR131097 SHN131096:SHN131097 SRJ131096:SRJ131097 TBF131096:TBF131097 TLB131096:TLB131097 TUX131096:TUX131097 UET131096:UET131097 UOP131096:UOP131097 UYL131096:UYL131097 VIH131096:VIH131097 VSD131096:VSD131097 WBZ131096:WBZ131097 WLV131096:WLV131097 WVR131096:WVR131097 D196632:D196633 JF196632:JF196633 TB196632:TB196633 ACX196632:ACX196633 AMT196632:AMT196633 AWP196632:AWP196633 BGL196632:BGL196633 BQH196632:BQH196633 CAD196632:CAD196633 CJZ196632:CJZ196633 CTV196632:CTV196633 DDR196632:DDR196633 DNN196632:DNN196633 DXJ196632:DXJ196633 EHF196632:EHF196633 ERB196632:ERB196633 FAX196632:FAX196633 FKT196632:FKT196633 FUP196632:FUP196633 GEL196632:GEL196633 GOH196632:GOH196633 GYD196632:GYD196633 HHZ196632:HHZ196633 HRV196632:HRV196633 IBR196632:IBR196633 ILN196632:ILN196633 IVJ196632:IVJ196633 JFF196632:JFF196633 JPB196632:JPB196633 JYX196632:JYX196633 KIT196632:KIT196633 KSP196632:KSP196633 LCL196632:LCL196633 LMH196632:LMH196633 LWD196632:LWD196633 MFZ196632:MFZ196633 MPV196632:MPV196633 MZR196632:MZR196633 NJN196632:NJN196633 NTJ196632:NTJ196633 ODF196632:ODF196633 ONB196632:ONB196633 OWX196632:OWX196633 PGT196632:PGT196633 PQP196632:PQP196633 QAL196632:QAL196633 QKH196632:QKH196633 QUD196632:QUD196633 RDZ196632:RDZ196633 RNV196632:RNV196633 RXR196632:RXR196633 SHN196632:SHN196633 SRJ196632:SRJ196633 TBF196632:TBF196633 TLB196632:TLB196633 TUX196632:TUX196633 UET196632:UET196633 UOP196632:UOP196633 UYL196632:UYL196633 VIH196632:VIH196633 VSD196632:VSD196633 WBZ196632:WBZ196633 WLV196632:WLV196633 WVR196632:WVR196633 D262168:D262169 JF262168:JF262169 TB262168:TB262169 ACX262168:ACX262169 AMT262168:AMT262169 AWP262168:AWP262169 BGL262168:BGL262169 BQH262168:BQH262169 CAD262168:CAD262169 CJZ262168:CJZ262169 CTV262168:CTV262169 DDR262168:DDR262169 DNN262168:DNN262169 DXJ262168:DXJ262169 EHF262168:EHF262169 ERB262168:ERB262169 FAX262168:FAX262169 FKT262168:FKT262169 FUP262168:FUP262169 GEL262168:GEL262169 GOH262168:GOH262169 GYD262168:GYD262169 HHZ262168:HHZ262169 HRV262168:HRV262169 IBR262168:IBR262169 ILN262168:ILN262169 IVJ262168:IVJ262169 JFF262168:JFF262169 JPB262168:JPB262169 JYX262168:JYX262169 KIT262168:KIT262169 KSP262168:KSP262169 LCL262168:LCL262169 LMH262168:LMH262169 LWD262168:LWD262169 MFZ262168:MFZ262169 MPV262168:MPV262169 MZR262168:MZR262169 NJN262168:NJN262169 NTJ262168:NTJ262169 ODF262168:ODF262169 ONB262168:ONB262169 OWX262168:OWX262169 PGT262168:PGT262169 PQP262168:PQP262169 QAL262168:QAL262169 QKH262168:QKH262169 QUD262168:QUD262169 RDZ262168:RDZ262169 RNV262168:RNV262169 RXR262168:RXR262169 SHN262168:SHN262169 SRJ262168:SRJ262169 TBF262168:TBF262169 TLB262168:TLB262169 TUX262168:TUX262169 UET262168:UET262169 UOP262168:UOP262169 UYL262168:UYL262169 VIH262168:VIH262169 VSD262168:VSD262169 WBZ262168:WBZ262169 WLV262168:WLV262169 WVR262168:WVR262169 D327704:D327705 JF327704:JF327705 TB327704:TB327705 ACX327704:ACX327705 AMT327704:AMT327705 AWP327704:AWP327705 BGL327704:BGL327705 BQH327704:BQH327705 CAD327704:CAD327705 CJZ327704:CJZ327705 CTV327704:CTV327705 DDR327704:DDR327705 DNN327704:DNN327705 DXJ327704:DXJ327705 EHF327704:EHF327705 ERB327704:ERB327705 FAX327704:FAX327705 FKT327704:FKT327705 FUP327704:FUP327705 GEL327704:GEL327705 GOH327704:GOH327705 GYD327704:GYD327705 HHZ327704:HHZ327705 HRV327704:HRV327705 IBR327704:IBR327705 ILN327704:ILN327705 IVJ327704:IVJ327705 JFF327704:JFF327705 JPB327704:JPB327705 JYX327704:JYX327705 KIT327704:KIT327705 KSP327704:KSP327705 LCL327704:LCL327705 LMH327704:LMH327705 LWD327704:LWD327705 MFZ327704:MFZ327705 MPV327704:MPV327705 MZR327704:MZR327705 NJN327704:NJN327705 NTJ327704:NTJ327705 ODF327704:ODF327705 ONB327704:ONB327705 OWX327704:OWX327705 PGT327704:PGT327705 PQP327704:PQP327705 QAL327704:QAL327705 QKH327704:QKH327705 QUD327704:QUD327705 RDZ327704:RDZ327705 RNV327704:RNV327705 RXR327704:RXR327705 SHN327704:SHN327705 SRJ327704:SRJ327705 TBF327704:TBF327705 TLB327704:TLB327705 TUX327704:TUX327705 UET327704:UET327705 UOP327704:UOP327705 UYL327704:UYL327705 VIH327704:VIH327705 VSD327704:VSD327705 WBZ327704:WBZ327705 WLV327704:WLV327705 WVR327704:WVR327705 D393240:D393241 JF393240:JF393241 TB393240:TB393241 ACX393240:ACX393241 AMT393240:AMT393241 AWP393240:AWP393241 BGL393240:BGL393241 BQH393240:BQH393241 CAD393240:CAD393241 CJZ393240:CJZ393241 CTV393240:CTV393241 DDR393240:DDR393241 DNN393240:DNN393241 DXJ393240:DXJ393241 EHF393240:EHF393241 ERB393240:ERB393241 FAX393240:FAX393241 FKT393240:FKT393241 FUP393240:FUP393241 GEL393240:GEL393241 GOH393240:GOH393241 GYD393240:GYD393241 HHZ393240:HHZ393241 HRV393240:HRV393241 IBR393240:IBR393241 ILN393240:ILN393241 IVJ393240:IVJ393241 JFF393240:JFF393241 JPB393240:JPB393241 JYX393240:JYX393241 KIT393240:KIT393241 KSP393240:KSP393241 LCL393240:LCL393241 LMH393240:LMH393241 LWD393240:LWD393241 MFZ393240:MFZ393241 MPV393240:MPV393241 MZR393240:MZR393241 NJN393240:NJN393241 NTJ393240:NTJ393241 ODF393240:ODF393241 ONB393240:ONB393241 OWX393240:OWX393241 PGT393240:PGT393241 PQP393240:PQP393241 QAL393240:QAL393241 QKH393240:QKH393241 QUD393240:QUD393241 RDZ393240:RDZ393241 RNV393240:RNV393241 RXR393240:RXR393241 SHN393240:SHN393241 SRJ393240:SRJ393241 TBF393240:TBF393241 TLB393240:TLB393241 TUX393240:TUX393241 UET393240:UET393241 UOP393240:UOP393241 UYL393240:UYL393241 VIH393240:VIH393241 VSD393240:VSD393241 WBZ393240:WBZ393241 WLV393240:WLV393241 WVR393240:WVR393241 D458776:D458777 JF458776:JF458777 TB458776:TB458777 ACX458776:ACX458777 AMT458776:AMT458777 AWP458776:AWP458777 BGL458776:BGL458777 BQH458776:BQH458777 CAD458776:CAD458777 CJZ458776:CJZ458777 CTV458776:CTV458777 DDR458776:DDR458777 DNN458776:DNN458777 DXJ458776:DXJ458777 EHF458776:EHF458777 ERB458776:ERB458777 FAX458776:FAX458777 FKT458776:FKT458777 FUP458776:FUP458777 GEL458776:GEL458777 GOH458776:GOH458777 GYD458776:GYD458777 HHZ458776:HHZ458777 HRV458776:HRV458777 IBR458776:IBR458777 ILN458776:ILN458777 IVJ458776:IVJ458777 JFF458776:JFF458777 JPB458776:JPB458777 JYX458776:JYX458777 KIT458776:KIT458777 KSP458776:KSP458777 LCL458776:LCL458777 LMH458776:LMH458777 LWD458776:LWD458777 MFZ458776:MFZ458777 MPV458776:MPV458777 MZR458776:MZR458777 NJN458776:NJN458777 NTJ458776:NTJ458777 ODF458776:ODF458777 ONB458776:ONB458777 OWX458776:OWX458777 PGT458776:PGT458777 PQP458776:PQP458777 QAL458776:QAL458777 QKH458776:QKH458777 QUD458776:QUD458777 RDZ458776:RDZ458777 RNV458776:RNV458777 RXR458776:RXR458777 SHN458776:SHN458777 SRJ458776:SRJ458777 TBF458776:TBF458777 TLB458776:TLB458777 TUX458776:TUX458777 UET458776:UET458777 UOP458776:UOP458777 UYL458776:UYL458777 VIH458776:VIH458777 VSD458776:VSD458777 WBZ458776:WBZ458777 WLV458776:WLV458777 WVR458776:WVR458777 D524312:D524313 JF524312:JF524313 TB524312:TB524313 ACX524312:ACX524313 AMT524312:AMT524313 AWP524312:AWP524313 BGL524312:BGL524313 BQH524312:BQH524313 CAD524312:CAD524313 CJZ524312:CJZ524313 CTV524312:CTV524313 DDR524312:DDR524313 DNN524312:DNN524313 DXJ524312:DXJ524313 EHF524312:EHF524313 ERB524312:ERB524313 FAX524312:FAX524313 FKT524312:FKT524313 FUP524312:FUP524313 GEL524312:GEL524313 GOH524312:GOH524313 GYD524312:GYD524313 HHZ524312:HHZ524313 HRV524312:HRV524313 IBR524312:IBR524313 ILN524312:ILN524313 IVJ524312:IVJ524313 JFF524312:JFF524313 JPB524312:JPB524313 JYX524312:JYX524313 KIT524312:KIT524313 KSP524312:KSP524313 LCL524312:LCL524313 LMH524312:LMH524313 LWD524312:LWD524313 MFZ524312:MFZ524313 MPV524312:MPV524313 MZR524312:MZR524313 NJN524312:NJN524313 NTJ524312:NTJ524313 ODF524312:ODF524313 ONB524312:ONB524313 OWX524312:OWX524313 PGT524312:PGT524313 PQP524312:PQP524313 QAL524312:QAL524313 QKH524312:QKH524313 QUD524312:QUD524313 RDZ524312:RDZ524313 RNV524312:RNV524313 RXR524312:RXR524313 SHN524312:SHN524313 SRJ524312:SRJ524313 TBF524312:TBF524313 TLB524312:TLB524313 TUX524312:TUX524313 UET524312:UET524313 UOP524312:UOP524313 UYL524312:UYL524313 VIH524312:VIH524313 VSD524312:VSD524313 WBZ524312:WBZ524313 WLV524312:WLV524313 WVR524312:WVR524313 D589848:D589849 JF589848:JF589849 TB589848:TB589849 ACX589848:ACX589849 AMT589848:AMT589849 AWP589848:AWP589849 BGL589848:BGL589849 BQH589848:BQH589849 CAD589848:CAD589849 CJZ589848:CJZ589849 CTV589848:CTV589849 DDR589848:DDR589849 DNN589848:DNN589849 DXJ589848:DXJ589849 EHF589848:EHF589849 ERB589848:ERB589849 FAX589848:FAX589849 FKT589848:FKT589849 FUP589848:FUP589849 GEL589848:GEL589849 GOH589848:GOH589849 GYD589848:GYD589849 HHZ589848:HHZ589849 HRV589848:HRV589849 IBR589848:IBR589849 ILN589848:ILN589849 IVJ589848:IVJ589849 JFF589848:JFF589849 JPB589848:JPB589849 JYX589848:JYX589849 KIT589848:KIT589849 KSP589848:KSP589849 LCL589848:LCL589849 LMH589848:LMH589849 LWD589848:LWD589849 MFZ589848:MFZ589849 MPV589848:MPV589849 MZR589848:MZR589849 NJN589848:NJN589849 NTJ589848:NTJ589849 ODF589848:ODF589849 ONB589848:ONB589849 OWX589848:OWX589849 PGT589848:PGT589849 PQP589848:PQP589849 QAL589848:QAL589849 QKH589848:QKH589849 QUD589848:QUD589849 RDZ589848:RDZ589849 RNV589848:RNV589849 RXR589848:RXR589849 SHN589848:SHN589849 SRJ589848:SRJ589849 TBF589848:TBF589849 TLB589848:TLB589849 TUX589848:TUX589849 UET589848:UET589849 UOP589848:UOP589849 UYL589848:UYL589849 VIH589848:VIH589849 VSD589848:VSD589849 WBZ589848:WBZ589849 WLV589848:WLV589849 WVR589848:WVR589849 D655384:D655385 JF655384:JF655385 TB655384:TB655385 ACX655384:ACX655385 AMT655384:AMT655385 AWP655384:AWP655385 BGL655384:BGL655385 BQH655384:BQH655385 CAD655384:CAD655385 CJZ655384:CJZ655385 CTV655384:CTV655385 DDR655384:DDR655385 DNN655384:DNN655385 DXJ655384:DXJ655385 EHF655384:EHF655385 ERB655384:ERB655385 FAX655384:FAX655385 FKT655384:FKT655385 FUP655384:FUP655385 GEL655384:GEL655385 GOH655384:GOH655385 GYD655384:GYD655385 HHZ655384:HHZ655385 HRV655384:HRV655385 IBR655384:IBR655385 ILN655384:ILN655385 IVJ655384:IVJ655385 JFF655384:JFF655385 JPB655384:JPB655385 JYX655384:JYX655385 KIT655384:KIT655385 KSP655384:KSP655385 LCL655384:LCL655385 LMH655384:LMH655385 LWD655384:LWD655385 MFZ655384:MFZ655385 MPV655384:MPV655385 MZR655384:MZR655385 NJN655384:NJN655385 NTJ655384:NTJ655385 ODF655384:ODF655385 ONB655384:ONB655385 OWX655384:OWX655385 PGT655384:PGT655385 PQP655384:PQP655385 QAL655384:QAL655385 QKH655384:QKH655385 QUD655384:QUD655385 RDZ655384:RDZ655385 RNV655384:RNV655385 RXR655384:RXR655385 SHN655384:SHN655385 SRJ655384:SRJ655385 TBF655384:TBF655385 TLB655384:TLB655385 TUX655384:TUX655385 UET655384:UET655385 UOP655384:UOP655385 UYL655384:UYL655385 VIH655384:VIH655385 VSD655384:VSD655385 WBZ655384:WBZ655385 WLV655384:WLV655385 WVR655384:WVR655385 D720920:D720921 JF720920:JF720921 TB720920:TB720921 ACX720920:ACX720921 AMT720920:AMT720921 AWP720920:AWP720921 BGL720920:BGL720921 BQH720920:BQH720921 CAD720920:CAD720921 CJZ720920:CJZ720921 CTV720920:CTV720921 DDR720920:DDR720921 DNN720920:DNN720921 DXJ720920:DXJ720921 EHF720920:EHF720921 ERB720920:ERB720921 FAX720920:FAX720921 FKT720920:FKT720921 FUP720920:FUP720921 GEL720920:GEL720921 GOH720920:GOH720921 GYD720920:GYD720921 HHZ720920:HHZ720921 HRV720920:HRV720921 IBR720920:IBR720921 ILN720920:ILN720921 IVJ720920:IVJ720921 JFF720920:JFF720921 JPB720920:JPB720921 JYX720920:JYX720921 KIT720920:KIT720921 KSP720920:KSP720921 LCL720920:LCL720921 LMH720920:LMH720921 LWD720920:LWD720921 MFZ720920:MFZ720921 MPV720920:MPV720921 MZR720920:MZR720921 NJN720920:NJN720921 NTJ720920:NTJ720921 ODF720920:ODF720921 ONB720920:ONB720921 OWX720920:OWX720921 PGT720920:PGT720921 PQP720920:PQP720921 QAL720920:QAL720921 QKH720920:QKH720921 QUD720920:QUD720921 RDZ720920:RDZ720921 RNV720920:RNV720921 RXR720920:RXR720921 SHN720920:SHN720921 SRJ720920:SRJ720921 TBF720920:TBF720921 TLB720920:TLB720921 TUX720920:TUX720921 UET720920:UET720921 UOP720920:UOP720921 UYL720920:UYL720921 VIH720920:VIH720921 VSD720920:VSD720921 WBZ720920:WBZ720921 WLV720920:WLV720921 WVR720920:WVR720921 D786456:D786457 JF786456:JF786457 TB786456:TB786457 ACX786456:ACX786457 AMT786456:AMT786457 AWP786456:AWP786457 BGL786456:BGL786457 BQH786456:BQH786457 CAD786456:CAD786457 CJZ786456:CJZ786457 CTV786456:CTV786457 DDR786456:DDR786457 DNN786456:DNN786457 DXJ786456:DXJ786457 EHF786456:EHF786457 ERB786456:ERB786457 FAX786456:FAX786457 FKT786456:FKT786457 FUP786456:FUP786457 GEL786456:GEL786457 GOH786456:GOH786457 GYD786456:GYD786457 HHZ786456:HHZ786457 HRV786456:HRV786457 IBR786456:IBR786457 ILN786456:ILN786457 IVJ786456:IVJ786457 JFF786456:JFF786457 JPB786456:JPB786457 JYX786456:JYX786457 KIT786456:KIT786457 KSP786456:KSP786457 LCL786456:LCL786457 LMH786456:LMH786457 LWD786456:LWD786457 MFZ786456:MFZ786457 MPV786456:MPV786457 MZR786456:MZR786457 NJN786456:NJN786457 NTJ786456:NTJ786457 ODF786456:ODF786457 ONB786456:ONB786457 OWX786456:OWX786457 PGT786456:PGT786457 PQP786456:PQP786457 QAL786456:QAL786457 QKH786456:QKH786457 QUD786456:QUD786457 RDZ786456:RDZ786457 RNV786456:RNV786457 RXR786456:RXR786457 SHN786456:SHN786457 SRJ786456:SRJ786457 TBF786456:TBF786457 TLB786456:TLB786457 TUX786456:TUX786457 UET786456:UET786457 UOP786456:UOP786457 UYL786456:UYL786457 VIH786456:VIH786457 VSD786456:VSD786457 WBZ786456:WBZ786457 WLV786456:WLV786457 WVR786456:WVR786457 D851992:D851993 JF851992:JF851993 TB851992:TB851993 ACX851992:ACX851993 AMT851992:AMT851993 AWP851992:AWP851993 BGL851992:BGL851993 BQH851992:BQH851993 CAD851992:CAD851993 CJZ851992:CJZ851993 CTV851992:CTV851993 DDR851992:DDR851993 DNN851992:DNN851993 DXJ851992:DXJ851993 EHF851992:EHF851993 ERB851992:ERB851993 FAX851992:FAX851993 FKT851992:FKT851993 FUP851992:FUP851993 GEL851992:GEL851993 GOH851992:GOH851993 GYD851992:GYD851993 HHZ851992:HHZ851993 HRV851992:HRV851993 IBR851992:IBR851993 ILN851992:ILN851993 IVJ851992:IVJ851993 JFF851992:JFF851993 JPB851992:JPB851993 JYX851992:JYX851993 KIT851992:KIT851993 KSP851992:KSP851993 LCL851992:LCL851993 LMH851992:LMH851993 LWD851992:LWD851993 MFZ851992:MFZ851993 MPV851992:MPV851993 MZR851992:MZR851993 NJN851992:NJN851993 NTJ851992:NTJ851993 ODF851992:ODF851993 ONB851992:ONB851993 OWX851992:OWX851993 PGT851992:PGT851993 PQP851992:PQP851993 QAL851992:QAL851993 QKH851992:QKH851993 QUD851992:QUD851993 RDZ851992:RDZ851993 RNV851992:RNV851993 RXR851992:RXR851993 SHN851992:SHN851993 SRJ851992:SRJ851993 TBF851992:TBF851993 TLB851992:TLB851993 TUX851992:TUX851993 UET851992:UET851993 UOP851992:UOP851993 UYL851992:UYL851993 VIH851992:VIH851993 VSD851992:VSD851993 WBZ851992:WBZ851993 WLV851992:WLV851993 WVR851992:WVR851993 D917528:D917529 JF917528:JF917529 TB917528:TB917529 ACX917528:ACX917529 AMT917528:AMT917529 AWP917528:AWP917529 BGL917528:BGL917529 BQH917528:BQH917529 CAD917528:CAD917529 CJZ917528:CJZ917529 CTV917528:CTV917529 DDR917528:DDR917529 DNN917528:DNN917529 DXJ917528:DXJ917529 EHF917528:EHF917529 ERB917528:ERB917529 FAX917528:FAX917529 FKT917528:FKT917529 FUP917528:FUP917529 GEL917528:GEL917529 GOH917528:GOH917529 GYD917528:GYD917529 HHZ917528:HHZ917529 HRV917528:HRV917529 IBR917528:IBR917529 ILN917528:ILN917529 IVJ917528:IVJ917529 JFF917528:JFF917529 JPB917528:JPB917529 JYX917528:JYX917529 KIT917528:KIT917529 KSP917528:KSP917529 LCL917528:LCL917529 LMH917528:LMH917529 LWD917528:LWD917529 MFZ917528:MFZ917529 MPV917528:MPV917529 MZR917528:MZR917529 NJN917528:NJN917529 NTJ917528:NTJ917529 ODF917528:ODF917529 ONB917528:ONB917529 OWX917528:OWX917529 PGT917528:PGT917529 PQP917528:PQP917529 QAL917528:QAL917529 QKH917528:QKH917529 QUD917528:QUD917529 RDZ917528:RDZ917529 RNV917528:RNV917529 RXR917528:RXR917529 SHN917528:SHN917529 SRJ917528:SRJ917529 TBF917528:TBF917529 TLB917528:TLB917529 TUX917528:TUX917529 UET917528:UET917529 UOP917528:UOP917529 UYL917528:UYL917529 VIH917528:VIH917529 VSD917528:VSD917529 WBZ917528:WBZ917529 WLV917528:WLV917529 WVR917528:WVR917529 D983064:D983065 JF983064:JF983065 TB983064:TB983065 ACX983064:ACX983065 AMT983064:AMT983065 AWP983064:AWP983065 BGL983064:BGL983065 BQH983064:BQH983065 CAD983064:CAD983065 CJZ983064:CJZ983065 CTV983064:CTV983065 DDR983064:DDR983065 DNN983064:DNN983065 DXJ983064:DXJ983065 EHF983064:EHF983065 ERB983064:ERB983065 FAX983064:FAX983065 FKT983064:FKT983065 FUP983064:FUP983065 GEL983064:GEL983065 GOH983064:GOH983065 GYD983064:GYD983065 HHZ983064:HHZ983065 HRV983064:HRV983065 IBR983064:IBR983065 ILN983064:ILN983065 IVJ983064:IVJ983065 JFF983064:JFF983065 JPB983064:JPB983065 JYX983064:JYX983065 KIT983064:KIT983065 KSP983064:KSP983065 LCL983064:LCL983065 LMH983064:LMH983065 LWD983064:LWD983065 MFZ983064:MFZ983065 MPV983064:MPV983065 MZR983064:MZR983065 NJN983064:NJN983065 NTJ983064:NTJ983065 ODF983064:ODF983065 ONB983064:ONB983065 OWX983064:OWX983065 PGT983064:PGT983065 PQP983064:PQP983065 QAL983064:QAL983065 QKH983064:QKH983065 QUD983064:QUD983065 RDZ983064:RDZ983065 RNV983064:RNV983065 RXR983064:RXR983065 SHN983064:SHN983065 SRJ983064:SRJ983065 TBF983064:TBF983065 TLB983064:TLB983065 TUX983064:TUX983065 UET983064:UET983065 UOP983064:UOP983065 UYL983064:UYL983065 VIH983064:VIH983065 VSD983064:VSD983065 WBZ983064:WBZ983065 WLV983064:WLV983065 WVR983064:WVR983065" xr:uid="{B002E7CB-C86B-4809-BCD9-4C0784C5C8C6}">
      <formula1>0</formula1>
      <formula2>6</formula2>
    </dataValidation>
    <dataValidation type="list" allowBlank="1" showInputMessage="1" showErrorMessage="1" sqref="H13:I13" xr:uid="{BE8662BC-F886-4074-801D-2FC018459238}">
      <formula1>"Yes, No"</formula1>
    </dataValidation>
    <dataValidation type="list" allowBlank="1" showInputMessage="1" showErrorMessage="1" sqref="H14:I14" xr:uid="{96AC7833-FA6F-4C7A-94EB-46F67366D8A7}">
      <formula1>"Centrally serviced, Partially serviced, Not centrally serviced"</formula1>
    </dataValidation>
  </dataValidations>
  <pageMargins left="0.42" right="0.44" top="0.56000000000000005" bottom="0.6" header="0.34" footer="0.4"/>
  <pageSetup paperSize="9" orientation="portrait" blackAndWhite="1" r:id="rId1"/>
  <headerFooter alignWithMargins="0">
    <oddFooter>&amp;R&amp;D</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57C6B46-39CA-4E8F-B549-9A1B72FA1E55}">
          <x14:formula1>
            <xm:f>'State Coeff'!$H$3:$H$10</xm:f>
          </x14:formula1>
          <xm:sqref>H17:I17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108B-0A1D-4D32-BED3-53D7BFF859D7}">
  <sheetPr codeName="Sheet4"/>
  <dimension ref="A1:E3730"/>
  <sheetViews>
    <sheetView workbookViewId="0">
      <selection activeCell="M9" sqref="M9"/>
    </sheetView>
  </sheetViews>
  <sheetFormatPr defaultColWidth="9.28515625" defaultRowHeight="14.25"/>
  <cols>
    <col min="1" max="3" width="9.28515625" style="63"/>
    <col min="4" max="16384" width="9.28515625" style="64"/>
  </cols>
  <sheetData>
    <row r="1" spans="1:5">
      <c r="A1" s="66" t="s">
        <v>39</v>
      </c>
    </row>
    <row r="3" spans="1:5">
      <c r="A3" s="67" t="s">
        <v>40</v>
      </c>
      <c r="B3" s="67" t="s">
        <v>41</v>
      </c>
      <c r="C3" s="63" t="s">
        <v>25</v>
      </c>
      <c r="D3" s="63" t="s">
        <v>26</v>
      </c>
      <c r="E3" s="63" t="s">
        <v>42</v>
      </c>
    </row>
    <row r="4" spans="1:5">
      <c r="A4" s="67">
        <v>200</v>
      </c>
      <c r="B4" s="67">
        <v>64</v>
      </c>
      <c r="C4" s="63">
        <v>2186</v>
      </c>
      <c r="D4" s="63">
        <v>80</v>
      </c>
      <c r="E4" s="63" t="s">
        <v>43</v>
      </c>
    </row>
    <row r="5" spans="1:5">
      <c r="A5" s="67">
        <v>211</v>
      </c>
      <c r="B5" s="67">
        <v>64</v>
      </c>
      <c r="C5" s="63">
        <v>2186</v>
      </c>
      <c r="D5" s="63">
        <v>80</v>
      </c>
      <c r="E5" s="63" t="s">
        <v>43</v>
      </c>
    </row>
    <row r="6" spans="1:5">
      <c r="A6" s="67">
        <v>212</v>
      </c>
      <c r="B6" s="67">
        <v>64</v>
      </c>
      <c r="C6" s="63">
        <v>2186</v>
      </c>
      <c r="D6" s="63">
        <v>80</v>
      </c>
      <c r="E6" s="63" t="s">
        <v>43</v>
      </c>
    </row>
    <row r="7" spans="1:5">
      <c r="A7" s="67">
        <v>221</v>
      </c>
      <c r="B7" s="67">
        <v>64</v>
      </c>
      <c r="C7" s="63">
        <v>2186</v>
      </c>
      <c r="D7" s="63">
        <v>80</v>
      </c>
      <c r="E7" s="63" t="s">
        <v>43</v>
      </c>
    </row>
    <row r="8" spans="1:5">
      <c r="A8" s="67">
        <v>230</v>
      </c>
      <c r="B8" s="67">
        <v>64</v>
      </c>
      <c r="C8" s="63">
        <v>2186</v>
      </c>
      <c r="D8" s="63">
        <v>80</v>
      </c>
      <c r="E8" s="63" t="s">
        <v>43</v>
      </c>
    </row>
    <row r="9" spans="1:5">
      <c r="A9" s="67">
        <v>237</v>
      </c>
      <c r="B9" s="67">
        <v>64</v>
      </c>
      <c r="C9" s="63">
        <v>2186</v>
      </c>
      <c r="D9" s="63">
        <v>80</v>
      </c>
      <c r="E9" s="63" t="s">
        <v>43</v>
      </c>
    </row>
    <row r="10" spans="1:5">
      <c r="A10" s="67">
        <v>238</v>
      </c>
      <c r="B10" s="67">
        <v>64</v>
      </c>
      <c r="C10" s="63">
        <v>2186</v>
      </c>
      <c r="D10" s="63">
        <v>80</v>
      </c>
      <c r="E10" s="63" t="s">
        <v>43</v>
      </c>
    </row>
    <row r="11" spans="1:5">
      <c r="A11" s="67">
        <v>239</v>
      </c>
      <c r="B11" s="67">
        <v>64</v>
      </c>
      <c r="C11" s="63">
        <v>2186</v>
      </c>
      <c r="D11" s="63">
        <v>80</v>
      </c>
      <c r="E11" s="63" t="s">
        <v>43</v>
      </c>
    </row>
    <row r="12" spans="1:5">
      <c r="A12" s="67">
        <v>240</v>
      </c>
      <c r="B12" s="67">
        <v>64</v>
      </c>
      <c r="C12" s="63">
        <v>2186</v>
      </c>
      <c r="D12" s="63">
        <v>80</v>
      </c>
      <c r="E12" s="63" t="s">
        <v>43</v>
      </c>
    </row>
    <row r="13" spans="1:5">
      <c r="A13" s="67">
        <v>241</v>
      </c>
      <c r="B13" s="67">
        <v>64</v>
      </c>
      <c r="C13" s="63">
        <v>2186</v>
      </c>
      <c r="D13" s="63">
        <v>80</v>
      </c>
      <c r="E13" s="63" t="s">
        <v>43</v>
      </c>
    </row>
    <row r="14" spans="1:5">
      <c r="A14" s="67">
        <v>242</v>
      </c>
      <c r="B14" s="67">
        <v>64</v>
      </c>
      <c r="C14" s="63">
        <v>2186</v>
      </c>
      <c r="D14" s="63">
        <v>80</v>
      </c>
      <c r="E14" s="63" t="s">
        <v>43</v>
      </c>
    </row>
    <row r="15" spans="1:5">
      <c r="A15" s="67">
        <v>243</v>
      </c>
      <c r="B15" s="67">
        <v>64</v>
      </c>
      <c r="C15" s="63">
        <v>2186</v>
      </c>
      <c r="D15" s="63">
        <v>80</v>
      </c>
      <c r="E15" s="63" t="s">
        <v>43</v>
      </c>
    </row>
    <row r="16" spans="1:5">
      <c r="A16" s="67">
        <v>244</v>
      </c>
      <c r="B16" s="67">
        <v>64</v>
      </c>
      <c r="C16" s="63">
        <v>2186</v>
      </c>
      <c r="D16" s="63">
        <v>80</v>
      </c>
      <c r="E16" s="63" t="s">
        <v>43</v>
      </c>
    </row>
    <row r="17" spans="1:5">
      <c r="A17" s="67">
        <v>245</v>
      </c>
      <c r="B17" s="67">
        <v>64</v>
      </c>
      <c r="C17" s="63">
        <v>2186</v>
      </c>
      <c r="D17" s="63">
        <v>80</v>
      </c>
      <c r="E17" s="63" t="s">
        <v>43</v>
      </c>
    </row>
    <row r="18" spans="1:5">
      <c r="A18" s="67">
        <v>246</v>
      </c>
      <c r="B18" s="67">
        <v>64</v>
      </c>
      <c r="C18" s="63">
        <v>2186</v>
      </c>
      <c r="D18" s="63">
        <v>80</v>
      </c>
      <c r="E18" s="63" t="s">
        <v>43</v>
      </c>
    </row>
    <row r="19" spans="1:5">
      <c r="A19" s="67">
        <v>247</v>
      </c>
      <c r="B19" s="67">
        <v>64</v>
      </c>
      <c r="C19" s="63">
        <v>2186</v>
      </c>
      <c r="D19" s="63">
        <v>80</v>
      </c>
      <c r="E19" s="63" t="s">
        <v>43</v>
      </c>
    </row>
    <row r="20" spans="1:5">
      <c r="A20" s="67">
        <v>248</v>
      </c>
      <c r="B20" s="67">
        <v>64</v>
      </c>
      <c r="C20" s="63">
        <v>2186</v>
      </c>
      <c r="D20" s="63">
        <v>80</v>
      </c>
      <c r="E20" s="63" t="s">
        <v>43</v>
      </c>
    </row>
    <row r="21" spans="1:5">
      <c r="A21" s="67">
        <v>249</v>
      </c>
      <c r="B21" s="67">
        <v>64</v>
      </c>
      <c r="C21" s="63">
        <v>2186</v>
      </c>
      <c r="D21" s="63">
        <v>80</v>
      </c>
      <c r="E21" s="63" t="s">
        <v>43</v>
      </c>
    </row>
    <row r="22" spans="1:5">
      <c r="A22" s="67">
        <v>250</v>
      </c>
      <c r="B22" s="67">
        <v>64</v>
      </c>
      <c r="C22" s="63">
        <v>2186</v>
      </c>
      <c r="D22" s="63">
        <v>80</v>
      </c>
      <c r="E22" s="63" t="s">
        <v>43</v>
      </c>
    </row>
    <row r="23" spans="1:5">
      <c r="A23" s="67">
        <v>251</v>
      </c>
      <c r="B23" s="67">
        <v>64</v>
      </c>
      <c r="C23" s="63">
        <v>2186</v>
      </c>
      <c r="D23" s="63">
        <v>80</v>
      </c>
      <c r="E23" s="63" t="s">
        <v>43</v>
      </c>
    </row>
    <row r="24" spans="1:5">
      <c r="A24" s="67">
        <v>252</v>
      </c>
      <c r="B24" s="67">
        <v>64</v>
      </c>
      <c r="C24" s="63">
        <v>2186</v>
      </c>
      <c r="D24" s="63">
        <v>80</v>
      </c>
      <c r="E24" s="63" t="s">
        <v>43</v>
      </c>
    </row>
    <row r="25" spans="1:5">
      <c r="A25" s="67">
        <v>253</v>
      </c>
      <c r="B25" s="67">
        <v>64</v>
      </c>
      <c r="C25" s="63">
        <v>2186</v>
      </c>
      <c r="D25" s="63">
        <v>80</v>
      </c>
      <c r="E25" s="63" t="s">
        <v>43</v>
      </c>
    </row>
    <row r="26" spans="1:5">
      <c r="A26" s="67">
        <v>254</v>
      </c>
      <c r="B26" s="67">
        <v>64</v>
      </c>
      <c r="C26" s="63">
        <v>2186</v>
      </c>
      <c r="D26" s="63">
        <v>80</v>
      </c>
      <c r="E26" s="63" t="s">
        <v>43</v>
      </c>
    </row>
    <row r="27" spans="1:5">
      <c r="A27" s="67">
        <v>255</v>
      </c>
      <c r="B27" s="67">
        <v>64</v>
      </c>
      <c r="C27" s="63">
        <v>2186</v>
      </c>
      <c r="D27" s="63">
        <v>80</v>
      </c>
      <c r="E27" s="63" t="s">
        <v>43</v>
      </c>
    </row>
    <row r="28" spans="1:5">
      <c r="A28" s="67">
        <v>256</v>
      </c>
      <c r="B28" s="67">
        <v>64</v>
      </c>
      <c r="C28" s="63">
        <v>2186</v>
      </c>
      <c r="D28" s="63">
        <v>80</v>
      </c>
      <c r="E28" s="63" t="s">
        <v>43</v>
      </c>
    </row>
    <row r="29" spans="1:5">
      <c r="A29" s="67">
        <v>257</v>
      </c>
      <c r="B29" s="67">
        <v>64</v>
      </c>
      <c r="C29" s="63">
        <v>2186</v>
      </c>
      <c r="D29" s="63">
        <v>80</v>
      </c>
      <c r="E29" s="63" t="s">
        <v>43</v>
      </c>
    </row>
    <row r="30" spans="1:5">
      <c r="A30" s="67">
        <v>258</v>
      </c>
      <c r="B30" s="67">
        <v>64</v>
      </c>
      <c r="C30" s="63">
        <v>2186</v>
      </c>
      <c r="D30" s="63">
        <v>80</v>
      </c>
      <c r="E30" s="63" t="s">
        <v>43</v>
      </c>
    </row>
    <row r="31" spans="1:5">
      <c r="A31" s="67">
        <v>259</v>
      </c>
      <c r="B31" s="67">
        <v>64</v>
      </c>
      <c r="C31" s="63">
        <v>2186</v>
      </c>
      <c r="D31" s="63">
        <v>80</v>
      </c>
      <c r="E31" s="63" t="s">
        <v>43</v>
      </c>
    </row>
    <row r="32" spans="1:5">
      <c r="A32" s="67">
        <v>260</v>
      </c>
      <c r="B32" s="67">
        <v>64</v>
      </c>
      <c r="C32" s="63">
        <v>2186</v>
      </c>
      <c r="D32" s="63">
        <v>80</v>
      </c>
      <c r="E32" s="63" t="s">
        <v>43</v>
      </c>
    </row>
    <row r="33" spans="1:5">
      <c r="A33" s="67">
        <v>261</v>
      </c>
      <c r="B33" s="67">
        <v>64</v>
      </c>
      <c r="C33" s="63">
        <v>2186</v>
      </c>
      <c r="D33" s="63">
        <v>80</v>
      </c>
      <c r="E33" s="63" t="s">
        <v>43</v>
      </c>
    </row>
    <row r="34" spans="1:5">
      <c r="A34" s="67">
        <v>262</v>
      </c>
      <c r="B34" s="67">
        <v>64</v>
      </c>
      <c r="C34" s="63">
        <v>2186</v>
      </c>
      <c r="D34" s="63">
        <v>80</v>
      </c>
      <c r="E34" s="63" t="s">
        <v>43</v>
      </c>
    </row>
    <row r="35" spans="1:5">
      <c r="A35" s="67">
        <v>263</v>
      </c>
      <c r="B35" s="67">
        <v>64</v>
      </c>
      <c r="C35" s="63">
        <v>2186</v>
      </c>
      <c r="D35" s="63">
        <v>80</v>
      </c>
      <c r="E35" s="63" t="s">
        <v>43</v>
      </c>
    </row>
    <row r="36" spans="1:5">
      <c r="A36" s="67">
        <v>264</v>
      </c>
      <c r="B36" s="67">
        <v>64</v>
      </c>
      <c r="C36" s="63">
        <v>2186</v>
      </c>
      <c r="D36" s="63">
        <v>80</v>
      </c>
      <c r="E36" s="63" t="s">
        <v>43</v>
      </c>
    </row>
    <row r="37" spans="1:5">
      <c r="A37" s="67">
        <v>266</v>
      </c>
      <c r="B37" s="67">
        <v>64</v>
      </c>
      <c r="C37" s="63">
        <v>2186</v>
      </c>
      <c r="D37" s="63">
        <v>80</v>
      </c>
      <c r="E37" s="63" t="s">
        <v>43</v>
      </c>
    </row>
    <row r="38" spans="1:5">
      <c r="A38" s="67">
        <v>267</v>
      </c>
      <c r="B38" s="67">
        <v>64</v>
      </c>
      <c r="C38" s="63">
        <v>2186</v>
      </c>
      <c r="D38" s="63">
        <v>80</v>
      </c>
      <c r="E38" s="63" t="s">
        <v>43</v>
      </c>
    </row>
    <row r="39" spans="1:5">
      <c r="A39" s="67">
        <v>268</v>
      </c>
      <c r="B39" s="67">
        <v>64</v>
      </c>
      <c r="C39" s="63">
        <v>2186</v>
      </c>
      <c r="D39" s="63">
        <v>80</v>
      </c>
      <c r="E39" s="63" t="s">
        <v>43</v>
      </c>
    </row>
    <row r="40" spans="1:5">
      <c r="A40" s="67">
        <v>269</v>
      </c>
      <c r="B40" s="67">
        <v>64</v>
      </c>
      <c r="C40" s="63">
        <v>2186</v>
      </c>
      <c r="D40" s="63">
        <v>80</v>
      </c>
      <c r="E40" s="63" t="s">
        <v>43</v>
      </c>
    </row>
    <row r="41" spans="1:5">
      <c r="A41" s="67">
        <v>270</v>
      </c>
      <c r="B41" s="67">
        <v>64</v>
      </c>
      <c r="C41" s="63">
        <v>2186</v>
      </c>
      <c r="D41" s="63">
        <v>80</v>
      </c>
      <c r="E41" s="63" t="s">
        <v>43</v>
      </c>
    </row>
    <row r="42" spans="1:5">
      <c r="A42" s="67">
        <v>271</v>
      </c>
      <c r="B42" s="67">
        <v>64</v>
      </c>
      <c r="C42" s="63">
        <v>2186</v>
      </c>
      <c r="D42" s="63">
        <v>80</v>
      </c>
      <c r="E42" s="63" t="s">
        <v>43</v>
      </c>
    </row>
    <row r="43" spans="1:5">
      <c r="A43" s="67">
        <v>272</v>
      </c>
      <c r="B43" s="67">
        <v>64</v>
      </c>
      <c r="C43" s="63">
        <v>2186</v>
      </c>
      <c r="D43" s="63">
        <v>80</v>
      </c>
      <c r="E43" s="63" t="s">
        <v>43</v>
      </c>
    </row>
    <row r="44" spans="1:5">
      <c r="A44" s="67">
        <v>273</v>
      </c>
      <c r="B44" s="67">
        <v>64</v>
      </c>
      <c r="C44" s="63">
        <v>2186</v>
      </c>
      <c r="D44" s="63">
        <v>80</v>
      </c>
      <c r="E44" s="63" t="s">
        <v>43</v>
      </c>
    </row>
    <row r="45" spans="1:5">
      <c r="A45" s="67">
        <v>274</v>
      </c>
      <c r="B45" s="67">
        <v>64</v>
      </c>
      <c r="C45" s="63">
        <v>2186</v>
      </c>
      <c r="D45" s="63">
        <v>80</v>
      </c>
      <c r="E45" s="63" t="s">
        <v>43</v>
      </c>
    </row>
    <row r="46" spans="1:5">
      <c r="A46" s="67">
        <v>275</v>
      </c>
      <c r="B46" s="67">
        <v>64</v>
      </c>
      <c r="C46" s="63">
        <v>2186</v>
      </c>
      <c r="D46" s="63">
        <v>80</v>
      </c>
      <c r="E46" s="63" t="s">
        <v>43</v>
      </c>
    </row>
    <row r="47" spans="1:5">
      <c r="A47" s="67">
        <v>276</v>
      </c>
      <c r="B47" s="67">
        <v>64</v>
      </c>
      <c r="C47" s="63">
        <v>2186</v>
      </c>
      <c r="D47" s="63">
        <v>80</v>
      </c>
      <c r="E47" s="63" t="s">
        <v>43</v>
      </c>
    </row>
    <row r="48" spans="1:5">
      <c r="A48" s="67">
        <v>277</v>
      </c>
      <c r="B48" s="67">
        <v>64</v>
      </c>
      <c r="C48" s="63">
        <v>2186</v>
      </c>
      <c r="D48" s="63">
        <v>80</v>
      </c>
      <c r="E48" s="63" t="s">
        <v>43</v>
      </c>
    </row>
    <row r="49" spans="1:5">
      <c r="A49" s="67">
        <v>278</v>
      </c>
      <c r="B49" s="67">
        <v>64</v>
      </c>
      <c r="C49" s="63">
        <v>2186</v>
      </c>
      <c r="D49" s="63">
        <v>80</v>
      </c>
      <c r="E49" s="63" t="s">
        <v>43</v>
      </c>
    </row>
    <row r="50" spans="1:5">
      <c r="A50" s="67">
        <v>279</v>
      </c>
      <c r="B50" s="67">
        <v>64</v>
      </c>
      <c r="C50" s="63">
        <v>2186</v>
      </c>
      <c r="D50" s="63">
        <v>80</v>
      </c>
      <c r="E50" s="63" t="s">
        <v>43</v>
      </c>
    </row>
    <row r="51" spans="1:5">
      <c r="A51" s="67">
        <v>280</v>
      </c>
      <c r="B51" s="67">
        <v>64</v>
      </c>
      <c r="C51" s="63">
        <v>2186</v>
      </c>
      <c r="D51" s="63">
        <v>80</v>
      </c>
      <c r="E51" s="63" t="s">
        <v>43</v>
      </c>
    </row>
    <row r="52" spans="1:5">
      <c r="A52" s="67">
        <v>281</v>
      </c>
      <c r="B52" s="67">
        <v>64</v>
      </c>
      <c r="C52" s="63">
        <v>2186</v>
      </c>
      <c r="D52" s="63">
        <v>80</v>
      </c>
      <c r="E52" s="63" t="s">
        <v>43</v>
      </c>
    </row>
    <row r="53" spans="1:5">
      <c r="A53" s="67">
        <v>282</v>
      </c>
      <c r="B53" s="67">
        <v>64</v>
      </c>
      <c r="C53" s="63">
        <v>2186</v>
      </c>
      <c r="D53" s="63">
        <v>80</v>
      </c>
      <c r="E53" s="63" t="s">
        <v>43</v>
      </c>
    </row>
    <row r="54" spans="1:5">
      <c r="A54" s="67">
        <v>283</v>
      </c>
      <c r="B54" s="67">
        <v>64</v>
      </c>
      <c r="C54" s="63">
        <v>2186</v>
      </c>
      <c r="D54" s="63">
        <v>80</v>
      </c>
      <c r="E54" s="63" t="s">
        <v>43</v>
      </c>
    </row>
    <row r="55" spans="1:5">
      <c r="A55" s="67">
        <v>284</v>
      </c>
      <c r="B55" s="67">
        <v>64</v>
      </c>
      <c r="C55" s="63">
        <v>2186</v>
      </c>
      <c r="D55" s="63">
        <v>80</v>
      </c>
      <c r="E55" s="63" t="s">
        <v>43</v>
      </c>
    </row>
    <row r="56" spans="1:5">
      <c r="A56" s="67">
        <v>285</v>
      </c>
      <c r="B56" s="67">
        <v>64</v>
      </c>
      <c r="C56" s="63">
        <v>2186</v>
      </c>
      <c r="D56" s="63">
        <v>80</v>
      </c>
      <c r="E56" s="63" t="s">
        <v>43</v>
      </c>
    </row>
    <row r="57" spans="1:5">
      <c r="A57" s="67">
        <v>286</v>
      </c>
      <c r="B57" s="67">
        <v>64</v>
      </c>
      <c r="C57" s="63">
        <v>2186</v>
      </c>
      <c r="D57" s="63">
        <v>80</v>
      </c>
      <c r="E57" s="63" t="s">
        <v>43</v>
      </c>
    </row>
    <row r="58" spans="1:5">
      <c r="A58" s="67">
        <v>287</v>
      </c>
      <c r="B58" s="67">
        <v>64</v>
      </c>
      <c r="C58" s="63">
        <v>2186</v>
      </c>
      <c r="D58" s="63">
        <v>80</v>
      </c>
      <c r="E58" s="63" t="s">
        <v>43</v>
      </c>
    </row>
    <row r="59" spans="1:5">
      <c r="A59" s="67">
        <v>288</v>
      </c>
      <c r="B59" s="67">
        <v>64</v>
      </c>
      <c r="C59" s="63">
        <v>2186</v>
      </c>
      <c r="D59" s="63">
        <v>80</v>
      </c>
      <c r="E59" s="63" t="s">
        <v>43</v>
      </c>
    </row>
    <row r="60" spans="1:5">
      <c r="A60" s="67">
        <v>289</v>
      </c>
      <c r="B60" s="67">
        <v>64</v>
      </c>
      <c r="C60" s="63">
        <v>2186</v>
      </c>
      <c r="D60" s="63">
        <v>80</v>
      </c>
      <c r="E60" s="63" t="s">
        <v>43</v>
      </c>
    </row>
    <row r="61" spans="1:5">
      <c r="A61" s="67">
        <v>290</v>
      </c>
      <c r="B61" s="67">
        <v>64</v>
      </c>
      <c r="C61" s="63">
        <v>2186</v>
      </c>
      <c r="D61" s="63">
        <v>80</v>
      </c>
      <c r="E61" s="63" t="s">
        <v>43</v>
      </c>
    </row>
    <row r="62" spans="1:5">
      <c r="A62" s="67">
        <v>291</v>
      </c>
      <c r="B62" s="67">
        <v>64</v>
      </c>
      <c r="C62" s="63">
        <v>2186</v>
      </c>
      <c r="D62" s="63">
        <v>80</v>
      </c>
      <c r="E62" s="63" t="s">
        <v>43</v>
      </c>
    </row>
    <row r="63" spans="1:5">
      <c r="A63" s="67">
        <v>293</v>
      </c>
      <c r="B63" s="67">
        <v>64</v>
      </c>
      <c r="C63" s="63">
        <v>2186</v>
      </c>
      <c r="D63" s="63">
        <v>80</v>
      </c>
      <c r="E63" s="63" t="s">
        <v>43</v>
      </c>
    </row>
    <row r="64" spans="1:5">
      <c r="A64" s="67">
        <v>294</v>
      </c>
      <c r="B64" s="67">
        <v>64</v>
      </c>
      <c r="C64" s="63">
        <v>2186</v>
      </c>
      <c r="D64" s="63">
        <v>80</v>
      </c>
      <c r="E64" s="63" t="s">
        <v>43</v>
      </c>
    </row>
    <row r="65" spans="1:5">
      <c r="A65" s="67">
        <v>295</v>
      </c>
      <c r="B65" s="67">
        <v>64</v>
      </c>
      <c r="C65" s="63">
        <v>2186</v>
      </c>
      <c r="D65" s="63">
        <v>80</v>
      </c>
      <c r="E65" s="63" t="s">
        <v>43</v>
      </c>
    </row>
    <row r="66" spans="1:5">
      <c r="A66" s="67">
        <v>296</v>
      </c>
      <c r="B66" s="67">
        <v>64</v>
      </c>
      <c r="C66" s="63">
        <v>2186</v>
      </c>
      <c r="D66" s="63">
        <v>80</v>
      </c>
      <c r="E66" s="63" t="s">
        <v>43</v>
      </c>
    </row>
    <row r="67" spans="1:5">
      <c r="A67" s="67">
        <v>297</v>
      </c>
      <c r="B67" s="67">
        <v>64</v>
      </c>
      <c r="C67" s="63">
        <v>2186</v>
      </c>
      <c r="D67" s="63">
        <v>80</v>
      </c>
      <c r="E67" s="63" t="s">
        <v>43</v>
      </c>
    </row>
    <row r="68" spans="1:5">
      <c r="A68" s="67">
        <v>298</v>
      </c>
      <c r="B68" s="67">
        <v>64</v>
      </c>
      <c r="C68" s="63">
        <v>2186</v>
      </c>
      <c r="D68" s="63">
        <v>80</v>
      </c>
      <c r="E68" s="63" t="s">
        <v>43</v>
      </c>
    </row>
    <row r="69" spans="1:5">
      <c r="A69" s="67">
        <v>299</v>
      </c>
      <c r="B69" s="67">
        <v>64</v>
      </c>
      <c r="C69" s="63">
        <v>2186</v>
      </c>
      <c r="D69" s="63">
        <v>80</v>
      </c>
      <c r="E69" s="63" t="s">
        <v>43</v>
      </c>
    </row>
    <row r="70" spans="1:5">
      <c r="A70" s="67">
        <v>800</v>
      </c>
      <c r="B70" s="67">
        <v>66</v>
      </c>
      <c r="C70" s="63">
        <v>0</v>
      </c>
      <c r="D70" s="63">
        <v>2895</v>
      </c>
      <c r="E70" s="63" t="s">
        <v>44</v>
      </c>
    </row>
    <row r="71" spans="1:5">
      <c r="A71" s="67">
        <v>801</v>
      </c>
      <c r="B71" s="67">
        <v>66</v>
      </c>
      <c r="C71" s="63">
        <v>0</v>
      </c>
      <c r="D71" s="63">
        <v>2895</v>
      </c>
      <c r="E71" s="63" t="s">
        <v>44</v>
      </c>
    </row>
    <row r="72" spans="1:5">
      <c r="A72" s="67">
        <v>804</v>
      </c>
      <c r="B72" s="67">
        <v>66</v>
      </c>
      <c r="C72" s="63">
        <v>0</v>
      </c>
      <c r="D72" s="63">
        <v>2895</v>
      </c>
      <c r="E72" s="63" t="s">
        <v>44</v>
      </c>
    </row>
    <row r="73" spans="1:5">
      <c r="A73" s="67">
        <v>810</v>
      </c>
      <c r="B73" s="67">
        <v>66</v>
      </c>
      <c r="C73" s="63">
        <v>0</v>
      </c>
      <c r="D73" s="63">
        <v>2895</v>
      </c>
      <c r="E73" s="63" t="s">
        <v>44</v>
      </c>
    </row>
    <row r="74" spans="1:5">
      <c r="A74" s="67">
        <v>811</v>
      </c>
      <c r="B74" s="67">
        <v>66</v>
      </c>
      <c r="C74" s="63">
        <v>0</v>
      </c>
      <c r="D74" s="63">
        <v>2895</v>
      </c>
      <c r="E74" s="63" t="s">
        <v>44</v>
      </c>
    </row>
    <row r="75" spans="1:5">
      <c r="A75" s="67">
        <v>812</v>
      </c>
      <c r="B75" s="67">
        <v>66</v>
      </c>
      <c r="C75" s="63">
        <v>0</v>
      </c>
      <c r="D75" s="63">
        <v>2895</v>
      </c>
      <c r="E75" s="63" t="s">
        <v>44</v>
      </c>
    </row>
    <row r="76" spans="1:5">
      <c r="A76" s="67">
        <v>813</v>
      </c>
      <c r="B76" s="67">
        <v>66</v>
      </c>
      <c r="C76" s="63">
        <v>0</v>
      </c>
      <c r="D76" s="63">
        <v>2895</v>
      </c>
      <c r="E76" s="63" t="s">
        <v>44</v>
      </c>
    </row>
    <row r="77" spans="1:5">
      <c r="A77" s="67">
        <v>814</v>
      </c>
      <c r="B77" s="67">
        <v>66</v>
      </c>
      <c r="C77" s="63">
        <v>0</v>
      </c>
      <c r="D77" s="63">
        <v>2895</v>
      </c>
      <c r="E77" s="63" t="s">
        <v>44</v>
      </c>
    </row>
    <row r="78" spans="1:5">
      <c r="A78" s="67">
        <v>815</v>
      </c>
      <c r="B78" s="67">
        <v>66</v>
      </c>
      <c r="C78" s="63">
        <v>0</v>
      </c>
      <c r="D78" s="63">
        <v>2895</v>
      </c>
      <c r="E78" s="63" t="s">
        <v>44</v>
      </c>
    </row>
    <row r="79" spans="1:5">
      <c r="A79" s="67">
        <v>820</v>
      </c>
      <c r="B79" s="67">
        <v>66</v>
      </c>
      <c r="C79" s="63">
        <v>0</v>
      </c>
      <c r="D79" s="63">
        <v>2895</v>
      </c>
      <c r="E79" s="63" t="s">
        <v>44</v>
      </c>
    </row>
    <row r="80" spans="1:5">
      <c r="A80" s="67">
        <v>821</v>
      </c>
      <c r="B80" s="67">
        <v>66</v>
      </c>
      <c r="C80" s="63">
        <v>0</v>
      </c>
      <c r="D80" s="63">
        <v>2895</v>
      </c>
      <c r="E80" s="63" t="s">
        <v>44</v>
      </c>
    </row>
    <row r="81" spans="1:5">
      <c r="A81" s="67">
        <v>822</v>
      </c>
      <c r="B81" s="67">
        <v>66</v>
      </c>
      <c r="C81" s="63">
        <v>0</v>
      </c>
      <c r="D81" s="63">
        <v>2895</v>
      </c>
      <c r="E81" s="63" t="s">
        <v>44</v>
      </c>
    </row>
    <row r="82" spans="1:5">
      <c r="A82" s="67">
        <v>828</v>
      </c>
      <c r="B82" s="67">
        <v>66</v>
      </c>
      <c r="C82" s="63">
        <v>0</v>
      </c>
      <c r="D82" s="63">
        <v>2895</v>
      </c>
      <c r="E82" s="63" t="s">
        <v>44</v>
      </c>
    </row>
    <row r="83" spans="1:5">
      <c r="A83" s="67">
        <v>830</v>
      </c>
      <c r="B83" s="67">
        <v>66</v>
      </c>
      <c r="C83" s="63">
        <v>0</v>
      </c>
      <c r="D83" s="63">
        <v>2895</v>
      </c>
      <c r="E83" s="63" t="s">
        <v>44</v>
      </c>
    </row>
    <row r="84" spans="1:5">
      <c r="A84" s="67">
        <v>831</v>
      </c>
      <c r="B84" s="67">
        <v>66</v>
      </c>
      <c r="C84" s="63">
        <v>0</v>
      </c>
      <c r="D84" s="63">
        <v>2895</v>
      </c>
      <c r="E84" s="63" t="s">
        <v>44</v>
      </c>
    </row>
    <row r="85" spans="1:5">
      <c r="A85" s="67">
        <v>832</v>
      </c>
      <c r="B85" s="67">
        <v>66</v>
      </c>
      <c r="C85" s="63">
        <v>0</v>
      </c>
      <c r="D85" s="63">
        <v>2895</v>
      </c>
      <c r="E85" s="63" t="s">
        <v>44</v>
      </c>
    </row>
    <row r="86" spans="1:5">
      <c r="A86" s="67">
        <v>835</v>
      </c>
      <c r="B86" s="67">
        <v>66</v>
      </c>
      <c r="C86" s="63">
        <v>0</v>
      </c>
      <c r="D86" s="63">
        <v>2895</v>
      </c>
      <c r="E86" s="63" t="s">
        <v>44</v>
      </c>
    </row>
    <row r="87" spans="1:5">
      <c r="A87" s="67">
        <v>836</v>
      </c>
      <c r="B87" s="67">
        <v>66</v>
      </c>
      <c r="C87" s="63">
        <v>0</v>
      </c>
      <c r="D87" s="63">
        <v>2895</v>
      </c>
      <c r="E87" s="63" t="s">
        <v>44</v>
      </c>
    </row>
    <row r="88" spans="1:5">
      <c r="A88" s="67">
        <v>837</v>
      </c>
      <c r="B88" s="67">
        <v>66</v>
      </c>
      <c r="C88" s="63">
        <v>0</v>
      </c>
      <c r="D88" s="63">
        <v>2895</v>
      </c>
      <c r="E88" s="63" t="s">
        <v>44</v>
      </c>
    </row>
    <row r="89" spans="1:5">
      <c r="A89" s="67">
        <v>840</v>
      </c>
      <c r="B89" s="67">
        <v>66</v>
      </c>
      <c r="C89" s="63">
        <v>0</v>
      </c>
      <c r="D89" s="63">
        <v>2895</v>
      </c>
      <c r="E89" s="63" t="s">
        <v>44</v>
      </c>
    </row>
    <row r="90" spans="1:5">
      <c r="A90" s="67">
        <v>845</v>
      </c>
      <c r="B90" s="67">
        <v>66</v>
      </c>
      <c r="C90" s="63">
        <v>0</v>
      </c>
      <c r="D90" s="63">
        <v>2895</v>
      </c>
      <c r="E90" s="63" t="s">
        <v>44</v>
      </c>
    </row>
    <row r="91" spans="1:5">
      <c r="A91" s="67">
        <v>846</v>
      </c>
      <c r="B91" s="67">
        <v>66</v>
      </c>
      <c r="C91" s="63">
        <v>0</v>
      </c>
      <c r="D91" s="63">
        <v>2895</v>
      </c>
      <c r="E91" s="63" t="s">
        <v>44</v>
      </c>
    </row>
    <row r="92" spans="1:5">
      <c r="A92" s="67">
        <v>847</v>
      </c>
      <c r="B92" s="67">
        <v>66</v>
      </c>
      <c r="C92" s="63">
        <v>0</v>
      </c>
      <c r="D92" s="63">
        <v>2895</v>
      </c>
      <c r="E92" s="63" t="s">
        <v>44</v>
      </c>
    </row>
    <row r="93" spans="1:5">
      <c r="A93" s="67">
        <v>850</v>
      </c>
      <c r="B93" s="67">
        <v>66</v>
      </c>
      <c r="C93" s="63">
        <v>0</v>
      </c>
      <c r="D93" s="63">
        <v>2895</v>
      </c>
      <c r="E93" s="63" t="s">
        <v>44</v>
      </c>
    </row>
    <row r="94" spans="1:5">
      <c r="A94" s="67">
        <v>851</v>
      </c>
      <c r="B94" s="67">
        <v>66</v>
      </c>
      <c r="C94" s="63">
        <v>0</v>
      </c>
      <c r="D94" s="63">
        <v>2895</v>
      </c>
      <c r="E94" s="63" t="s">
        <v>44</v>
      </c>
    </row>
    <row r="95" spans="1:5">
      <c r="A95" s="67">
        <v>852</v>
      </c>
      <c r="B95" s="67">
        <v>66</v>
      </c>
      <c r="C95" s="63">
        <v>0</v>
      </c>
      <c r="D95" s="63">
        <v>2895</v>
      </c>
      <c r="E95" s="63" t="s">
        <v>44</v>
      </c>
    </row>
    <row r="96" spans="1:5">
      <c r="A96" s="67">
        <v>853</v>
      </c>
      <c r="B96" s="67">
        <v>66</v>
      </c>
      <c r="C96" s="63">
        <v>0</v>
      </c>
      <c r="D96" s="63">
        <v>2895</v>
      </c>
      <c r="E96" s="63" t="s">
        <v>44</v>
      </c>
    </row>
    <row r="97" spans="1:5">
      <c r="A97" s="67">
        <v>854</v>
      </c>
      <c r="B97" s="67">
        <v>66</v>
      </c>
      <c r="C97" s="63">
        <v>0</v>
      </c>
      <c r="D97" s="63">
        <v>2895</v>
      </c>
      <c r="E97" s="63" t="s">
        <v>44</v>
      </c>
    </row>
    <row r="98" spans="1:5">
      <c r="A98" s="67">
        <v>860</v>
      </c>
      <c r="B98" s="67">
        <v>70</v>
      </c>
      <c r="C98" s="63">
        <v>79</v>
      </c>
      <c r="D98" s="63">
        <v>958</v>
      </c>
      <c r="E98" s="63" t="s">
        <v>44</v>
      </c>
    </row>
    <row r="99" spans="1:5">
      <c r="A99" s="67">
        <v>861</v>
      </c>
      <c r="B99" s="67">
        <v>70</v>
      </c>
      <c r="C99" s="63">
        <v>79</v>
      </c>
      <c r="D99" s="63">
        <v>958</v>
      </c>
      <c r="E99" s="63" t="s">
        <v>44</v>
      </c>
    </row>
    <row r="100" spans="1:5">
      <c r="A100" s="67">
        <v>862</v>
      </c>
      <c r="B100" s="67">
        <v>70</v>
      </c>
      <c r="C100" s="63">
        <v>79</v>
      </c>
      <c r="D100" s="63">
        <v>958</v>
      </c>
      <c r="E100" s="63" t="s">
        <v>44</v>
      </c>
    </row>
    <row r="101" spans="1:5">
      <c r="A101" s="67">
        <v>870</v>
      </c>
      <c r="B101" s="67">
        <v>71</v>
      </c>
      <c r="C101" s="63">
        <v>660</v>
      </c>
      <c r="D101" s="63">
        <v>379</v>
      </c>
      <c r="E101" s="63" t="s">
        <v>44</v>
      </c>
    </row>
    <row r="102" spans="1:5">
      <c r="A102" s="67">
        <v>871</v>
      </c>
      <c r="B102" s="67">
        <v>71</v>
      </c>
      <c r="C102" s="63">
        <v>660</v>
      </c>
      <c r="D102" s="63">
        <v>379</v>
      </c>
      <c r="E102" s="63" t="s">
        <v>44</v>
      </c>
    </row>
    <row r="103" spans="1:5">
      <c r="A103" s="67">
        <v>872</v>
      </c>
      <c r="B103" s="67">
        <v>71</v>
      </c>
      <c r="C103" s="63">
        <v>660</v>
      </c>
      <c r="D103" s="63">
        <v>379</v>
      </c>
      <c r="E103" s="63" t="s">
        <v>44</v>
      </c>
    </row>
    <row r="104" spans="1:5">
      <c r="A104" s="67">
        <v>880</v>
      </c>
      <c r="B104" s="67">
        <v>67</v>
      </c>
      <c r="C104" s="63">
        <v>0</v>
      </c>
      <c r="D104" s="63">
        <v>3344</v>
      </c>
      <c r="E104" s="63" t="s">
        <v>44</v>
      </c>
    </row>
    <row r="105" spans="1:5">
      <c r="A105" s="67">
        <v>881</v>
      </c>
      <c r="B105" s="67">
        <v>67</v>
      </c>
      <c r="C105" s="63">
        <v>0</v>
      </c>
      <c r="D105" s="63">
        <v>3344</v>
      </c>
      <c r="E105" s="63" t="s">
        <v>44</v>
      </c>
    </row>
    <row r="106" spans="1:5">
      <c r="A106" s="67">
        <v>885</v>
      </c>
      <c r="B106" s="67">
        <v>67</v>
      </c>
      <c r="C106" s="63">
        <v>0</v>
      </c>
      <c r="D106" s="63">
        <v>3344</v>
      </c>
      <c r="E106" s="63" t="s">
        <v>44</v>
      </c>
    </row>
    <row r="107" spans="1:5">
      <c r="A107" s="67">
        <v>886</v>
      </c>
      <c r="B107" s="67">
        <v>66</v>
      </c>
      <c r="C107" s="63">
        <v>0</v>
      </c>
      <c r="D107" s="63">
        <v>2895</v>
      </c>
      <c r="E107" s="63" t="s">
        <v>44</v>
      </c>
    </row>
    <row r="108" spans="1:5">
      <c r="A108" s="67">
        <v>909</v>
      </c>
      <c r="B108" s="67">
        <v>66</v>
      </c>
      <c r="C108" s="63">
        <v>0</v>
      </c>
      <c r="D108" s="63">
        <v>2895</v>
      </c>
      <c r="E108" s="63" t="s">
        <v>44</v>
      </c>
    </row>
    <row r="109" spans="1:5">
      <c r="A109" s="67">
        <v>1001</v>
      </c>
      <c r="B109" s="67">
        <v>63</v>
      </c>
      <c r="C109" s="63">
        <v>642</v>
      </c>
      <c r="D109" s="63">
        <v>541</v>
      </c>
      <c r="E109" s="63" t="s">
        <v>45</v>
      </c>
    </row>
    <row r="110" spans="1:5">
      <c r="A110" s="67">
        <v>1002</v>
      </c>
      <c r="B110" s="67">
        <v>63</v>
      </c>
      <c r="C110" s="63">
        <v>642</v>
      </c>
      <c r="D110" s="63">
        <v>541</v>
      </c>
      <c r="E110" s="63" t="s">
        <v>45</v>
      </c>
    </row>
    <row r="111" spans="1:5">
      <c r="A111" s="67">
        <v>1003</v>
      </c>
      <c r="B111" s="67">
        <v>63</v>
      </c>
      <c r="C111" s="63">
        <v>642</v>
      </c>
      <c r="D111" s="63">
        <v>541</v>
      </c>
      <c r="E111" s="63" t="s">
        <v>45</v>
      </c>
    </row>
    <row r="112" spans="1:5">
      <c r="A112" s="67">
        <v>1004</v>
      </c>
      <c r="B112" s="67">
        <v>63</v>
      </c>
      <c r="C112" s="63">
        <v>642</v>
      </c>
      <c r="D112" s="63">
        <v>541</v>
      </c>
      <c r="E112" s="63" t="s">
        <v>45</v>
      </c>
    </row>
    <row r="113" spans="1:5">
      <c r="A113" s="67">
        <v>1005</v>
      </c>
      <c r="B113" s="67">
        <v>63</v>
      </c>
      <c r="C113" s="63">
        <v>642</v>
      </c>
      <c r="D113" s="63">
        <v>541</v>
      </c>
      <c r="E113" s="63" t="s">
        <v>45</v>
      </c>
    </row>
    <row r="114" spans="1:5">
      <c r="A114" s="67">
        <v>1006</v>
      </c>
      <c r="B114" s="67">
        <v>63</v>
      </c>
      <c r="C114" s="63">
        <v>642</v>
      </c>
      <c r="D114" s="63">
        <v>541</v>
      </c>
      <c r="E114" s="63" t="s">
        <v>45</v>
      </c>
    </row>
    <row r="115" spans="1:5">
      <c r="A115" s="67">
        <v>1007</v>
      </c>
      <c r="B115" s="67">
        <v>63</v>
      </c>
      <c r="C115" s="63">
        <v>642</v>
      </c>
      <c r="D115" s="63">
        <v>541</v>
      </c>
      <c r="E115" s="63" t="s">
        <v>45</v>
      </c>
    </row>
    <row r="116" spans="1:5">
      <c r="A116" s="67">
        <v>1008</v>
      </c>
      <c r="B116" s="67">
        <v>63</v>
      </c>
      <c r="C116" s="63">
        <v>642</v>
      </c>
      <c r="D116" s="63">
        <v>541</v>
      </c>
      <c r="E116" s="63" t="s">
        <v>45</v>
      </c>
    </row>
    <row r="117" spans="1:5">
      <c r="A117" s="67">
        <v>1009</v>
      </c>
      <c r="B117" s="67">
        <v>63</v>
      </c>
      <c r="C117" s="63">
        <v>642</v>
      </c>
      <c r="D117" s="63">
        <v>541</v>
      </c>
      <c r="E117" s="63" t="s">
        <v>45</v>
      </c>
    </row>
    <row r="118" spans="1:5">
      <c r="A118" s="67">
        <v>1010</v>
      </c>
      <c r="B118" s="67">
        <v>63</v>
      </c>
      <c r="C118" s="63">
        <v>642</v>
      </c>
      <c r="D118" s="63">
        <v>541</v>
      </c>
      <c r="E118" s="63" t="s">
        <v>45</v>
      </c>
    </row>
    <row r="119" spans="1:5">
      <c r="A119" s="67">
        <v>1011</v>
      </c>
      <c r="B119" s="67">
        <v>63</v>
      </c>
      <c r="C119" s="63">
        <v>642</v>
      </c>
      <c r="D119" s="63">
        <v>541</v>
      </c>
      <c r="E119" s="63" t="s">
        <v>45</v>
      </c>
    </row>
    <row r="120" spans="1:5">
      <c r="A120" s="67">
        <v>1012</v>
      </c>
      <c r="B120" s="67">
        <v>63</v>
      </c>
      <c r="C120" s="63">
        <v>642</v>
      </c>
      <c r="D120" s="63">
        <v>541</v>
      </c>
      <c r="E120" s="63" t="s">
        <v>45</v>
      </c>
    </row>
    <row r="121" spans="1:5">
      <c r="A121" s="67">
        <v>1013</v>
      </c>
      <c r="B121" s="67">
        <v>63</v>
      </c>
      <c r="C121" s="63">
        <v>642</v>
      </c>
      <c r="D121" s="63">
        <v>541</v>
      </c>
      <c r="E121" s="63" t="s">
        <v>45</v>
      </c>
    </row>
    <row r="122" spans="1:5">
      <c r="A122" s="67">
        <v>1015</v>
      </c>
      <c r="B122" s="67">
        <v>63</v>
      </c>
      <c r="C122" s="63">
        <v>642</v>
      </c>
      <c r="D122" s="63">
        <v>541</v>
      </c>
      <c r="E122" s="63" t="s">
        <v>45</v>
      </c>
    </row>
    <row r="123" spans="1:5">
      <c r="A123" s="67">
        <v>1016</v>
      </c>
      <c r="B123" s="67">
        <v>63</v>
      </c>
      <c r="C123" s="63">
        <v>642</v>
      </c>
      <c r="D123" s="63">
        <v>541</v>
      </c>
      <c r="E123" s="63" t="s">
        <v>45</v>
      </c>
    </row>
    <row r="124" spans="1:5">
      <c r="A124" s="67">
        <v>1017</v>
      </c>
      <c r="B124" s="67">
        <v>63</v>
      </c>
      <c r="C124" s="63">
        <v>642</v>
      </c>
      <c r="D124" s="63">
        <v>541</v>
      </c>
      <c r="E124" s="63" t="s">
        <v>45</v>
      </c>
    </row>
    <row r="125" spans="1:5">
      <c r="A125" s="67">
        <v>1018</v>
      </c>
      <c r="B125" s="67">
        <v>63</v>
      </c>
      <c r="C125" s="63">
        <v>642</v>
      </c>
      <c r="D125" s="63">
        <v>541</v>
      </c>
      <c r="E125" s="63" t="s">
        <v>45</v>
      </c>
    </row>
    <row r="126" spans="1:5">
      <c r="A126" s="67">
        <v>1019</v>
      </c>
      <c r="B126" s="67">
        <v>63</v>
      </c>
      <c r="C126" s="63">
        <v>642</v>
      </c>
      <c r="D126" s="63">
        <v>541</v>
      </c>
      <c r="E126" s="63" t="s">
        <v>45</v>
      </c>
    </row>
    <row r="127" spans="1:5">
      <c r="A127" s="67">
        <v>1020</v>
      </c>
      <c r="B127" s="67">
        <v>63</v>
      </c>
      <c r="C127" s="63">
        <v>642</v>
      </c>
      <c r="D127" s="63">
        <v>541</v>
      </c>
      <c r="E127" s="63" t="s">
        <v>45</v>
      </c>
    </row>
    <row r="128" spans="1:5">
      <c r="A128" s="67">
        <v>1021</v>
      </c>
      <c r="B128" s="67">
        <v>63</v>
      </c>
      <c r="C128" s="63">
        <v>642</v>
      </c>
      <c r="D128" s="63">
        <v>541</v>
      </c>
      <c r="E128" s="63" t="s">
        <v>45</v>
      </c>
    </row>
    <row r="129" spans="1:5">
      <c r="A129" s="67">
        <v>1022</v>
      </c>
      <c r="B129" s="67">
        <v>63</v>
      </c>
      <c r="C129" s="63">
        <v>642</v>
      </c>
      <c r="D129" s="63">
        <v>541</v>
      </c>
      <c r="E129" s="63" t="s">
        <v>45</v>
      </c>
    </row>
    <row r="130" spans="1:5">
      <c r="A130" s="67">
        <v>1023</v>
      </c>
      <c r="B130" s="67">
        <v>63</v>
      </c>
      <c r="C130" s="63">
        <v>642</v>
      </c>
      <c r="D130" s="63">
        <v>541</v>
      </c>
      <c r="E130" s="63" t="s">
        <v>45</v>
      </c>
    </row>
    <row r="131" spans="1:5">
      <c r="A131" s="67">
        <v>1024</v>
      </c>
      <c r="B131" s="67">
        <v>63</v>
      </c>
      <c r="C131" s="63">
        <v>642</v>
      </c>
      <c r="D131" s="63">
        <v>541</v>
      </c>
      <c r="E131" s="63" t="s">
        <v>45</v>
      </c>
    </row>
    <row r="132" spans="1:5">
      <c r="A132" s="67">
        <v>1025</v>
      </c>
      <c r="B132" s="67">
        <v>63</v>
      </c>
      <c r="C132" s="63">
        <v>642</v>
      </c>
      <c r="D132" s="63">
        <v>541</v>
      </c>
      <c r="E132" s="63" t="s">
        <v>45</v>
      </c>
    </row>
    <row r="133" spans="1:5">
      <c r="A133" s="67">
        <v>1026</v>
      </c>
      <c r="B133" s="67">
        <v>63</v>
      </c>
      <c r="C133" s="63">
        <v>642</v>
      </c>
      <c r="D133" s="63">
        <v>541</v>
      </c>
      <c r="E133" s="63" t="s">
        <v>45</v>
      </c>
    </row>
    <row r="134" spans="1:5">
      <c r="A134" s="67">
        <v>1027</v>
      </c>
      <c r="B134" s="67">
        <v>63</v>
      </c>
      <c r="C134" s="63">
        <v>642</v>
      </c>
      <c r="D134" s="63">
        <v>541</v>
      </c>
      <c r="E134" s="63" t="s">
        <v>45</v>
      </c>
    </row>
    <row r="135" spans="1:5">
      <c r="A135" s="67">
        <v>1028</v>
      </c>
      <c r="B135" s="67">
        <v>63</v>
      </c>
      <c r="C135" s="63">
        <v>642</v>
      </c>
      <c r="D135" s="63">
        <v>541</v>
      </c>
      <c r="E135" s="63" t="s">
        <v>45</v>
      </c>
    </row>
    <row r="136" spans="1:5">
      <c r="A136" s="67">
        <v>1029</v>
      </c>
      <c r="B136" s="67">
        <v>63</v>
      </c>
      <c r="C136" s="63">
        <v>642</v>
      </c>
      <c r="D136" s="63">
        <v>541</v>
      </c>
      <c r="E136" s="63" t="s">
        <v>45</v>
      </c>
    </row>
    <row r="137" spans="1:5">
      <c r="A137" s="67">
        <v>1030</v>
      </c>
      <c r="B137" s="67">
        <v>63</v>
      </c>
      <c r="C137" s="63">
        <v>642</v>
      </c>
      <c r="D137" s="63">
        <v>541</v>
      </c>
      <c r="E137" s="63" t="s">
        <v>45</v>
      </c>
    </row>
    <row r="138" spans="1:5">
      <c r="A138" s="67">
        <v>1031</v>
      </c>
      <c r="B138" s="67">
        <v>63</v>
      </c>
      <c r="C138" s="63">
        <v>642</v>
      </c>
      <c r="D138" s="63">
        <v>541</v>
      </c>
      <c r="E138" s="63" t="s">
        <v>45</v>
      </c>
    </row>
    <row r="139" spans="1:5">
      <c r="A139" s="67">
        <v>1032</v>
      </c>
      <c r="B139" s="67">
        <v>63</v>
      </c>
      <c r="C139" s="63">
        <v>642</v>
      </c>
      <c r="D139" s="63">
        <v>541</v>
      </c>
      <c r="E139" s="63" t="s">
        <v>45</v>
      </c>
    </row>
    <row r="140" spans="1:5">
      <c r="A140" s="67">
        <v>1033</v>
      </c>
      <c r="B140" s="67">
        <v>63</v>
      </c>
      <c r="C140" s="63">
        <v>642</v>
      </c>
      <c r="D140" s="63">
        <v>541</v>
      </c>
      <c r="E140" s="63" t="s">
        <v>45</v>
      </c>
    </row>
    <row r="141" spans="1:5">
      <c r="A141" s="67">
        <v>1034</v>
      </c>
      <c r="B141" s="67">
        <v>63</v>
      </c>
      <c r="C141" s="63">
        <v>642</v>
      </c>
      <c r="D141" s="63">
        <v>541</v>
      </c>
      <c r="E141" s="63" t="s">
        <v>45</v>
      </c>
    </row>
    <row r="142" spans="1:5">
      <c r="A142" s="67">
        <v>1035</v>
      </c>
      <c r="B142" s="67">
        <v>63</v>
      </c>
      <c r="C142" s="63">
        <v>642</v>
      </c>
      <c r="D142" s="63">
        <v>541</v>
      </c>
      <c r="E142" s="63" t="s">
        <v>45</v>
      </c>
    </row>
    <row r="143" spans="1:5">
      <c r="A143" s="67">
        <v>1036</v>
      </c>
      <c r="B143" s="67">
        <v>63</v>
      </c>
      <c r="C143" s="63">
        <v>642</v>
      </c>
      <c r="D143" s="63">
        <v>541</v>
      </c>
      <c r="E143" s="63" t="s">
        <v>45</v>
      </c>
    </row>
    <row r="144" spans="1:5">
      <c r="A144" s="67">
        <v>1037</v>
      </c>
      <c r="B144" s="67">
        <v>63</v>
      </c>
      <c r="C144" s="63">
        <v>642</v>
      </c>
      <c r="D144" s="63">
        <v>541</v>
      </c>
      <c r="E144" s="63" t="s">
        <v>45</v>
      </c>
    </row>
    <row r="145" spans="1:5">
      <c r="A145" s="67">
        <v>1038</v>
      </c>
      <c r="B145" s="67">
        <v>63</v>
      </c>
      <c r="C145" s="63">
        <v>642</v>
      </c>
      <c r="D145" s="63">
        <v>541</v>
      </c>
      <c r="E145" s="63" t="s">
        <v>45</v>
      </c>
    </row>
    <row r="146" spans="1:5">
      <c r="A146" s="67">
        <v>1039</v>
      </c>
      <c r="B146" s="67">
        <v>63</v>
      </c>
      <c r="C146" s="63">
        <v>642</v>
      </c>
      <c r="D146" s="63">
        <v>541</v>
      </c>
      <c r="E146" s="63" t="s">
        <v>45</v>
      </c>
    </row>
    <row r="147" spans="1:5">
      <c r="A147" s="67">
        <v>1040</v>
      </c>
      <c r="B147" s="67">
        <v>63</v>
      </c>
      <c r="C147" s="63">
        <v>642</v>
      </c>
      <c r="D147" s="63">
        <v>541</v>
      </c>
      <c r="E147" s="63" t="s">
        <v>45</v>
      </c>
    </row>
    <row r="148" spans="1:5">
      <c r="A148" s="67">
        <v>1041</v>
      </c>
      <c r="B148" s="67">
        <v>63</v>
      </c>
      <c r="C148" s="63">
        <v>642</v>
      </c>
      <c r="D148" s="63">
        <v>541</v>
      </c>
      <c r="E148" s="63" t="s">
        <v>45</v>
      </c>
    </row>
    <row r="149" spans="1:5">
      <c r="A149" s="67">
        <v>1042</v>
      </c>
      <c r="B149" s="67">
        <v>63</v>
      </c>
      <c r="C149" s="63">
        <v>642</v>
      </c>
      <c r="D149" s="63">
        <v>541</v>
      </c>
      <c r="E149" s="63" t="s">
        <v>45</v>
      </c>
    </row>
    <row r="150" spans="1:5">
      <c r="A150" s="67">
        <v>1043</v>
      </c>
      <c r="B150" s="67">
        <v>63</v>
      </c>
      <c r="C150" s="63">
        <v>642</v>
      </c>
      <c r="D150" s="63">
        <v>541</v>
      </c>
      <c r="E150" s="63" t="s">
        <v>45</v>
      </c>
    </row>
    <row r="151" spans="1:5">
      <c r="A151" s="67">
        <v>1044</v>
      </c>
      <c r="B151" s="67">
        <v>63</v>
      </c>
      <c r="C151" s="63">
        <v>642</v>
      </c>
      <c r="D151" s="63">
        <v>541</v>
      </c>
      <c r="E151" s="63" t="s">
        <v>45</v>
      </c>
    </row>
    <row r="152" spans="1:5">
      <c r="A152" s="67">
        <v>1045</v>
      </c>
      <c r="B152" s="67">
        <v>63</v>
      </c>
      <c r="C152" s="63">
        <v>642</v>
      </c>
      <c r="D152" s="63">
        <v>541</v>
      </c>
      <c r="E152" s="63" t="s">
        <v>45</v>
      </c>
    </row>
    <row r="153" spans="1:5">
      <c r="A153" s="67">
        <v>1046</v>
      </c>
      <c r="B153" s="67">
        <v>63</v>
      </c>
      <c r="C153" s="63">
        <v>642</v>
      </c>
      <c r="D153" s="63">
        <v>541</v>
      </c>
      <c r="E153" s="63" t="s">
        <v>45</v>
      </c>
    </row>
    <row r="154" spans="1:5">
      <c r="A154" s="67">
        <v>1047</v>
      </c>
      <c r="B154" s="67">
        <v>63</v>
      </c>
      <c r="C154" s="63">
        <v>642</v>
      </c>
      <c r="D154" s="63">
        <v>541</v>
      </c>
      <c r="E154" s="63" t="s">
        <v>45</v>
      </c>
    </row>
    <row r="155" spans="1:5">
      <c r="A155" s="67">
        <v>1048</v>
      </c>
      <c r="B155" s="67">
        <v>63</v>
      </c>
      <c r="C155" s="63">
        <v>642</v>
      </c>
      <c r="D155" s="63">
        <v>541</v>
      </c>
      <c r="E155" s="63" t="s">
        <v>45</v>
      </c>
    </row>
    <row r="156" spans="1:5">
      <c r="A156" s="67">
        <v>1049</v>
      </c>
      <c r="B156" s="67">
        <v>63</v>
      </c>
      <c r="C156" s="63">
        <v>642</v>
      </c>
      <c r="D156" s="63">
        <v>541</v>
      </c>
      <c r="E156" s="63" t="s">
        <v>45</v>
      </c>
    </row>
    <row r="157" spans="1:5">
      <c r="A157" s="67">
        <v>1050</v>
      </c>
      <c r="B157" s="67">
        <v>63</v>
      </c>
      <c r="C157" s="63">
        <v>642</v>
      </c>
      <c r="D157" s="63">
        <v>541</v>
      </c>
      <c r="E157" s="63" t="s">
        <v>45</v>
      </c>
    </row>
    <row r="158" spans="1:5">
      <c r="A158" s="67">
        <v>1051</v>
      </c>
      <c r="B158" s="67">
        <v>63</v>
      </c>
      <c r="C158" s="63">
        <v>642</v>
      </c>
      <c r="D158" s="63">
        <v>541</v>
      </c>
      <c r="E158" s="63" t="s">
        <v>45</v>
      </c>
    </row>
    <row r="159" spans="1:5">
      <c r="A159" s="67">
        <v>1052</v>
      </c>
      <c r="B159" s="67">
        <v>63</v>
      </c>
      <c r="C159" s="63">
        <v>642</v>
      </c>
      <c r="D159" s="63">
        <v>541</v>
      </c>
      <c r="E159" s="63" t="s">
        <v>45</v>
      </c>
    </row>
    <row r="160" spans="1:5">
      <c r="A160" s="67">
        <v>1053</v>
      </c>
      <c r="B160" s="67">
        <v>63</v>
      </c>
      <c r="C160" s="63">
        <v>642</v>
      </c>
      <c r="D160" s="63">
        <v>541</v>
      </c>
      <c r="E160" s="63" t="s">
        <v>45</v>
      </c>
    </row>
    <row r="161" spans="1:5">
      <c r="A161" s="67">
        <v>1054</v>
      </c>
      <c r="B161" s="67">
        <v>63</v>
      </c>
      <c r="C161" s="63">
        <v>642</v>
      </c>
      <c r="D161" s="63">
        <v>541</v>
      </c>
      <c r="E161" s="63" t="s">
        <v>45</v>
      </c>
    </row>
    <row r="162" spans="1:5">
      <c r="A162" s="67">
        <v>1055</v>
      </c>
      <c r="B162" s="67">
        <v>63</v>
      </c>
      <c r="C162" s="63">
        <v>642</v>
      </c>
      <c r="D162" s="63">
        <v>541</v>
      </c>
      <c r="E162" s="63" t="s">
        <v>45</v>
      </c>
    </row>
    <row r="163" spans="1:5">
      <c r="A163" s="67">
        <v>1056</v>
      </c>
      <c r="B163" s="67">
        <v>63</v>
      </c>
      <c r="C163" s="63">
        <v>642</v>
      </c>
      <c r="D163" s="63">
        <v>541</v>
      </c>
      <c r="E163" s="63" t="s">
        <v>45</v>
      </c>
    </row>
    <row r="164" spans="1:5">
      <c r="A164" s="67">
        <v>1057</v>
      </c>
      <c r="B164" s="67">
        <v>63</v>
      </c>
      <c r="C164" s="63">
        <v>642</v>
      </c>
      <c r="D164" s="63">
        <v>541</v>
      </c>
      <c r="E164" s="63" t="s">
        <v>45</v>
      </c>
    </row>
    <row r="165" spans="1:5">
      <c r="A165" s="67">
        <v>1058</v>
      </c>
      <c r="B165" s="67">
        <v>63</v>
      </c>
      <c r="C165" s="63">
        <v>642</v>
      </c>
      <c r="D165" s="63">
        <v>541</v>
      </c>
      <c r="E165" s="63" t="s">
        <v>45</v>
      </c>
    </row>
    <row r="166" spans="1:5">
      <c r="A166" s="67">
        <v>1059</v>
      </c>
      <c r="B166" s="67">
        <v>63</v>
      </c>
      <c r="C166" s="63">
        <v>642</v>
      </c>
      <c r="D166" s="63">
        <v>541</v>
      </c>
      <c r="E166" s="63" t="s">
        <v>45</v>
      </c>
    </row>
    <row r="167" spans="1:5">
      <c r="A167" s="67">
        <v>1060</v>
      </c>
      <c r="B167" s="67">
        <v>63</v>
      </c>
      <c r="C167" s="63">
        <v>642</v>
      </c>
      <c r="D167" s="63">
        <v>541</v>
      </c>
      <c r="E167" s="63" t="s">
        <v>45</v>
      </c>
    </row>
    <row r="168" spans="1:5">
      <c r="A168" s="67">
        <v>1061</v>
      </c>
      <c r="B168" s="67">
        <v>63</v>
      </c>
      <c r="C168" s="63">
        <v>642</v>
      </c>
      <c r="D168" s="63">
        <v>541</v>
      </c>
      <c r="E168" s="63" t="s">
        <v>45</v>
      </c>
    </row>
    <row r="169" spans="1:5">
      <c r="A169" s="67">
        <v>1062</v>
      </c>
      <c r="B169" s="67">
        <v>63</v>
      </c>
      <c r="C169" s="63">
        <v>642</v>
      </c>
      <c r="D169" s="63">
        <v>541</v>
      </c>
      <c r="E169" s="63" t="s">
        <v>45</v>
      </c>
    </row>
    <row r="170" spans="1:5">
      <c r="A170" s="67">
        <v>1063</v>
      </c>
      <c r="B170" s="67">
        <v>63</v>
      </c>
      <c r="C170" s="63">
        <v>642</v>
      </c>
      <c r="D170" s="63">
        <v>541</v>
      </c>
      <c r="E170" s="63" t="s">
        <v>45</v>
      </c>
    </row>
    <row r="171" spans="1:5">
      <c r="A171" s="67">
        <v>1064</v>
      </c>
      <c r="B171" s="67">
        <v>63</v>
      </c>
      <c r="C171" s="63">
        <v>642</v>
      </c>
      <c r="D171" s="63">
        <v>541</v>
      </c>
      <c r="E171" s="63" t="s">
        <v>45</v>
      </c>
    </row>
    <row r="172" spans="1:5">
      <c r="A172" s="67">
        <v>1065</v>
      </c>
      <c r="B172" s="67">
        <v>63</v>
      </c>
      <c r="C172" s="63">
        <v>642</v>
      </c>
      <c r="D172" s="63">
        <v>541</v>
      </c>
      <c r="E172" s="63" t="s">
        <v>45</v>
      </c>
    </row>
    <row r="173" spans="1:5">
      <c r="A173" s="67">
        <v>1066</v>
      </c>
      <c r="B173" s="67">
        <v>63</v>
      </c>
      <c r="C173" s="63">
        <v>642</v>
      </c>
      <c r="D173" s="63">
        <v>541</v>
      </c>
      <c r="E173" s="63" t="s">
        <v>45</v>
      </c>
    </row>
    <row r="174" spans="1:5">
      <c r="A174" s="67">
        <v>1067</v>
      </c>
      <c r="B174" s="67">
        <v>63</v>
      </c>
      <c r="C174" s="63">
        <v>642</v>
      </c>
      <c r="D174" s="63">
        <v>541</v>
      </c>
      <c r="E174" s="63" t="s">
        <v>45</v>
      </c>
    </row>
    <row r="175" spans="1:5">
      <c r="A175" s="67">
        <v>1068</v>
      </c>
      <c r="B175" s="67">
        <v>63</v>
      </c>
      <c r="C175" s="63">
        <v>642</v>
      </c>
      <c r="D175" s="63">
        <v>541</v>
      </c>
      <c r="E175" s="63" t="s">
        <v>45</v>
      </c>
    </row>
    <row r="176" spans="1:5">
      <c r="A176" s="67">
        <v>1069</v>
      </c>
      <c r="B176" s="67">
        <v>63</v>
      </c>
      <c r="C176" s="63">
        <v>642</v>
      </c>
      <c r="D176" s="63">
        <v>541</v>
      </c>
      <c r="E176" s="63" t="s">
        <v>45</v>
      </c>
    </row>
    <row r="177" spans="1:5">
      <c r="A177" s="67">
        <v>1070</v>
      </c>
      <c r="B177" s="67">
        <v>63</v>
      </c>
      <c r="C177" s="63">
        <v>642</v>
      </c>
      <c r="D177" s="63">
        <v>541</v>
      </c>
      <c r="E177" s="63" t="s">
        <v>45</v>
      </c>
    </row>
    <row r="178" spans="1:5">
      <c r="A178" s="67">
        <v>1071</v>
      </c>
      <c r="B178" s="67">
        <v>63</v>
      </c>
      <c r="C178" s="63">
        <v>642</v>
      </c>
      <c r="D178" s="63">
        <v>541</v>
      </c>
      <c r="E178" s="63" t="s">
        <v>45</v>
      </c>
    </row>
    <row r="179" spans="1:5">
      <c r="A179" s="67">
        <v>1072</v>
      </c>
      <c r="B179" s="67">
        <v>63</v>
      </c>
      <c r="C179" s="63">
        <v>642</v>
      </c>
      <c r="D179" s="63">
        <v>541</v>
      </c>
      <c r="E179" s="63" t="s">
        <v>45</v>
      </c>
    </row>
    <row r="180" spans="1:5">
      <c r="A180" s="67">
        <v>1073</v>
      </c>
      <c r="B180" s="67">
        <v>63</v>
      </c>
      <c r="C180" s="63">
        <v>642</v>
      </c>
      <c r="D180" s="63">
        <v>541</v>
      </c>
      <c r="E180" s="63" t="s">
        <v>45</v>
      </c>
    </row>
    <row r="181" spans="1:5">
      <c r="A181" s="67">
        <v>1074</v>
      </c>
      <c r="B181" s="67">
        <v>63</v>
      </c>
      <c r="C181" s="63">
        <v>642</v>
      </c>
      <c r="D181" s="63">
        <v>541</v>
      </c>
      <c r="E181" s="63" t="s">
        <v>45</v>
      </c>
    </row>
    <row r="182" spans="1:5">
      <c r="A182" s="67">
        <v>1075</v>
      </c>
      <c r="B182" s="67">
        <v>63</v>
      </c>
      <c r="C182" s="63">
        <v>642</v>
      </c>
      <c r="D182" s="63">
        <v>541</v>
      </c>
      <c r="E182" s="63" t="s">
        <v>45</v>
      </c>
    </row>
    <row r="183" spans="1:5">
      <c r="A183" s="67">
        <v>1076</v>
      </c>
      <c r="B183" s="67">
        <v>63</v>
      </c>
      <c r="C183" s="63">
        <v>642</v>
      </c>
      <c r="D183" s="63">
        <v>541</v>
      </c>
      <c r="E183" s="63" t="s">
        <v>45</v>
      </c>
    </row>
    <row r="184" spans="1:5">
      <c r="A184" s="67">
        <v>1077</v>
      </c>
      <c r="B184" s="67">
        <v>63</v>
      </c>
      <c r="C184" s="63">
        <v>642</v>
      </c>
      <c r="D184" s="63">
        <v>541</v>
      </c>
      <c r="E184" s="63" t="s">
        <v>45</v>
      </c>
    </row>
    <row r="185" spans="1:5">
      <c r="A185" s="67">
        <v>1078</v>
      </c>
      <c r="B185" s="67">
        <v>63</v>
      </c>
      <c r="C185" s="63">
        <v>642</v>
      </c>
      <c r="D185" s="63">
        <v>541</v>
      </c>
      <c r="E185" s="63" t="s">
        <v>45</v>
      </c>
    </row>
    <row r="186" spans="1:5">
      <c r="A186" s="67">
        <v>1079</v>
      </c>
      <c r="B186" s="67">
        <v>63</v>
      </c>
      <c r="C186" s="63">
        <v>642</v>
      </c>
      <c r="D186" s="63">
        <v>541</v>
      </c>
      <c r="E186" s="63" t="s">
        <v>45</v>
      </c>
    </row>
    <row r="187" spans="1:5">
      <c r="A187" s="67">
        <v>1080</v>
      </c>
      <c r="B187" s="67">
        <v>63</v>
      </c>
      <c r="C187" s="63">
        <v>642</v>
      </c>
      <c r="D187" s="63">
        <v>541</v>
      </c>
      <c r="E187" s="63" t="s">
        <v>45</v>
      </c>
    </row>
    <row r="188" spans="1:5">
      <c r="A188" s="67">
        <v>1081</v>
      </c>
      <c r="B188" s="67">
        <v>63</v>
      </c>
      <c r="C188" s="63">
        <v>642</v>
      </c>
      <c r="D188" s="63">
        <v>541</v>
      </c>
      <c r="E188" s="63" t="s">
        <v>45</v>
      </c>
    </row>
    <row r="189" spans="1:5">
      <c r="A189" s="67">
        <v>1082</v>
      </c>
      <c r="B189" s="67">
        <v>63</v>
      </c>
      <c r="C189" s="63">
        <v>642</v>
      </c>
      <c r="D189" s="63">
        <v>541</v>
      </c>
      <c r="E189" s="63" t="s">
        <v>45</v>
      </c>
    </row>
    <row r="190" spans="1:5">
      <c r="A190" s="67">
        <v>1083</v>
      </c>
      <c r="B190" s="67">
        <v>63</v>
      </c>
      <c r="C190" s="63">
        <v>642</v>
      </c>
      <c r="D190" s="63">
        <v>541</v>
      </c>
      <c r="E190" s="63" t="s">
        <v>45</v>
      </c>
    </row>
    <row r="191" spans="1:5">
      <c r="A191" s="67">
        <v>1084</v>
      </c>
      <c r="B191" s="67">
        <v>63</v>
      </c>
      <c r="C191" s="63">
        <v>642</v>
      </c>
      <c r="D191" s="63">
        <v>541</v>
      </c>
      <c r="E191" s="63" t="s">
        <v>45</v>
      </c>
    </row>
    <row r="192" spans="1:5">
      <c r="A192" s="67">
        <v>1085</v>
      </c>
      <c r="B192" s="67">
        <v>63</v>
      </c>
      <c r="C192" s="63">
        <v>642</v>
      </c>
      <c r="D192" s="63">
        <v>541</v>
      </c>
      <c r="E192" s="63" t="s">
        <v>45</v>
      </c>
    </row>
    <row r="193" spans="1:5">
      <c r="A193" s="67">
        <v>1086</v>
      </c>
      <c r="B193" s="67">
        <v>63</v>
      </c>
      <c r="C193" s="63">
        <v>642</v>
      </c>
      <c r="D193" s="63">
        <v>541</v>
      </c>
      <c r="E193" s="63" t="s">
        <v>45</v>
      </c>
    </row>
    <row r="194" spans="1:5">
      <c r="A194" s="67">
        <v>1087</v>
      </c>
      <c r="B194" s="67">
        <v>63</v>
      </c>
      <c r="C194" s="63">
        <v>642</v>
      </c>
      <c r="D194" s="63">
        <v>541</v>
      </c>
      <c r="E194" s="63" t="s">
        <v>45</v>
      </c>
    </row>
    <row r="195" spans="1:5">
      <c r="A195" s="67">
        <v>1088</v>
      </c>
      <c r="B195" s="67">
        <v>63</v>
      </c>
      <c r="C195" s="63">
        <v>642</v>
      </c>
      <c r="D195" s="63">
        <v>541</v>
      </c>
      <c r="E195" s="63" t="s">
        <v>45</v>
      </c>
    </row>
    <row r="196" spans="1:5">
      <c r="A196" s="67">
        <v>1089</v>
      </c>
      <c r="B196" s="67">
        <v>63</v>
      </c>
      <c r="C196" s="63">
        <v>642</v>
      </c>
      <c r="D196" s="63">
        <v>541</v>
      </c>
      <c r="E196" s="63" t="s">
        <v>45</v>
      </c>
    </row>
    <row r="197" spans="1:5">
      <c r="A197" s="67">
        <v>1090</v>
      </c>
      <c r="B197" s="67">
        <v>63</v>
      </c>
      <c r="C197" s="63">
        <v>642</v>
      </c>
      <c r="D197" s="63">
        <v>541</v>
      </c>
      <c r="E197" s="63" t="s">
        <v>45</v>
      </c>
    </row>
    <row r="198" spans="1:5">
      <c r="A198" s="67">
        <v>1091</v>
      </c>
      <c r="B198" s="67">
        <v>63</v>
      </c>
      <c r="C198" s="63">
        <v>642</v>
      </c>
      <c r="D198" s="63">
        <v>541</v>
      </c>
      <c r="E198" s="63" t="s">
        <v>45</v>
      </c>
    </row>
    <row r="199" spans="1:5">
      <c r="A199" s="67">
        <v>1092</v>
      </c>
      <c r="B199" s="67">
        <v>63</v>
      </c>
      <c r="C199" s="63">
        <v>642</v>
      </c>
      <c r="D199" s="63">
        <v>541</v>
      </c>
      <c r="E199" s="63" t="s">
        <v>45</v>
      </c>
    </row>
    <row r="200" spans="1:5">
      <c r="A200" s="67">
        <v>1093</v>
      </c>
      <c r="B200" s="67">
        <v>63</v>
      </c>
      <c r="C200" s="63">
        <v>642</v>
      </c>
      <c r="D200" s="63">
        <v>541</v>
      </c>
      <c r="E200" s="63" t="s">
        <v>45</v>
      </c>
    </row>
    <row r="201" spans="1:5">
      <c r="A201" s="67">
        <v>1094</v>
      </c>
      <c r="B201" s="67">
        <v>63</v>
      </c>
      <c r="C201" s="63">
        <v>642</v>
      </c>
      <c r="D201" s="63">
        <v>541</v>
      </c>
      <c r="E201" s="63" t="s">
        <v>45</v>
      </c>
    </row>
    <row r="202" spans="1:5">
      <c r="A202" s="67">
        <v>1095</v>
      </c>
      <c r="B202" s="67">
        <v>63</v>
      </c>
      <c r="C202" s="63">
        <v>642</v>
      </c>
      <c r="D202" s="63">
        <v>541</v>
      </c>
      <c r="E202" s="63" t="s">
        <v>45</v>
      </c>
    </row>
    <row r="203" spans="1:5">
      <c r="A203" s="67">
        <v>1096</v>
      </c>
      <c r="B203" s="67">
        <v>63</v>
      </c>
      <c r="C203" s="63">
        <v>642</v>
      </c>
      <c r="D203" s="63">
        <v>541</v>
      </c>
      <c r="E203" s="63" t="s">
        <v>45</v>
      </c>
    </row>
    <row r="204" spans="1:5">
      <c r="A204" s="67">
        <v>1097</v>
      </c>
      <c r="B204" s="67">
        <v>63</v>
      </c>
      <c r="C204" s="63">
        <v>642</v>
      </c>
      <c r="D204" s="63">
        <v>541</v>
      </c>
      <c r="E204" s="63" t="s">
        <v>45</v>
      </c>
    </row>
    <row r="205" spans="1:5">
      <c r="A205" s="67">
        <v>1098</v>
      </c>
      <c r="B205" s="67">
        <v>63</v>
      </c>
      <c r="C205" s="63">
        <v>642</v>
      </c>
      <c r="D205" s="63">
        <v>541</v>
      </c>
      <c r="E205" s="63" t="s">
        <v>45</v>
      </c>
    </row>
    <row r="206" spans="1:5">
      <c r="A206" s="67">
        <v>1099</v>
      </c>
      <c r="B206" s="67">
        <v>63</v>
      </c>
      <c r="C206" s="63">
        <v>642</v>
      </c>
      <c r="D206" s="63">
        <v>541</v>
      </c>
      <c r="E206" s="63" t="s">
        <v>45</v>
      </c>
    </row>
    <row r="207" spans="1:5">
      <c r="A207" s="67">
        <v>1100</v>
      </c>
      <c r="B207" s="67">
        <v>63</v>
      </c>
      <c r="C207" s="63">
        <v>642</v>
      </c>
      <c r="D207" s="63">
        <v>541</v>
      </c>
      <c r="E207" s="63" t="s">
        <v>45</v>
      </c>
    </row>
    <row r="208" spans="1:5">
      <c r="A208" s="67">
        <v>1101</v>
      </c>
      <c r="B208" s="67">
        <v>63</v>
      </c>
      <c r="C208" s="63">
        <v>642</v>
      </c>
      <c r="D208" s="63">
        <v>541</v>
      </c>
      <c r="E208" s="63" t="s">
        <v>45</v>
      </c>
    </row>
    <row r="209" spans="1:5">
      <c r="A209" s="67">
        <v>1102</v>
      </c>
      <c r="B209" s="67">
        <v>63</v>
      </c>
      <c r="C209" s="63">
        <v>642</v>
      </c>
      <c r="D209" s="63">
        <v>541</v>
      </c>
      <c r="E209" s="63" t="s">
        <v>45</v>
      </c>
    </row>
    <row r="210" spans="1:5">
      <c r="A210" s="67">
        <v>1103</v>
      </c>
      <c r="B210" s="67">
        <v>63</v>
      </c>
      <c r="C210" s="63">
        <v>642</v>
      </c>
      <c r="D210" s="63">
        <v>541</v>
      </c>
      <c r="E210" s="63" t="s">
        <v>45</v>
      </c>
    </row>
    <row r="211" spans="1:5">
      <c r="A211" s="67">
        <v>1104</v>
      </c>
      <c r="B211" s="67">
        <v>63</v>
      </c>
      <c r="C211" s="63">
        <v>642</v>
      </c>
      <c r="D211" s="63">
        <v>541</v>
      </c>
      <c r="E211" s="63" t="s">
        <v>45</v>
      </c>
    </row>
    <row r="212" spans="1:5">
      <c r="A212" s="67">
        <v>1105</v>
      </c>
      <c r="B212" s="67">
        <v>63</v>
      </c>
      <c r="C212" s="63">
        <v>642</v>
      </c>
      <c r="D212" s="63">
        <v>541</v>
      </c>
      <c r="E212" s="63" t="s">
        <v>45</v>
      </c>
    </row>
    <row r="213" spans="1:5">
      <c r="A213" s="67">
        <v>1106</v>
      </c>
      <c r="B213" s="67">
        <v>63</v>
      </c>
      <c r="C213" s="63">
        <v>642</v>
      </c>
      <c r="D213" s="63">
        <v>541</v>
      </c>
      <c r="E213" s="63" t="s">
        <v>45</v>
      </c>
    </row>
    <row r="214" spans="1:5">
      <c r="A214" s="67">
        <v>1107</v>
      </c>
      <c r="B214" s="67">
        <v>63</v>
      </c>
      <c r="C214" s="63">
        <v>642</v>
      </c>
      <c r="D214" s="63">
        <v>541</v>
      </c>
      <c r="E214" s="63" t="s">
        <v>45</v>
      </c>
    </row>
    <row r="215" spans="1:5">
      <c r="A215" s="67">
        <v>1108</v>
      </c>
      <c r="B215" s="67">
        <v>63</v>
      </c>
      <c r="C215" s="63">
        <v>642</v>
      </c>
      <c r="D215" s="63">
        <v>541</v>
      </c>
      <c r="E215" s="63" t="s">
        <v>45</v>
      </c>
    </row>
    <row r="216" spans="1:5">
      <c r="A216" s="67">
        <v>1109</v>
      </c>
      <c r="B216" s="67">
        <v>63</v>
      </c>
      <c r="C216" s="63">
        <v>642</v>
      </c>
      <c r="D216" s="63">
        <v>541</v>
      </c>
      <c r="E216" s="63" t="s">
        <v>45</v>
      </c>
    </row>
    <row r="217" spans="1:5">
      <c r="A217" s="67">
        <v>1110</v>
      </c>
      <c r="B217" s="67">
        <v>63</v>
      </c>
      <c r="C217" s="63">
        <v>642</v>
      </c>
      <c r="D217" s="63">
        <v>541</v>
      </c>
      <c r="E217" s="63" t="s">
        <v>45</v>
      </c>
    </row>
    <row r="218" spans="1:5">
      <c r="A218" s="67">
        <v>1112</v>
      </c>
      <c r="B218" s="67">
        <v>63</v>
      </c>
      <c r="C218" s="63">
        <v>642</v>
      </c>
      <c r="D218" s="63">
        <v>541</v>
      </c>
      <c r="E218" s="63" t="s">
        <v>45</v>
      </c>
    </row>
    <row r="219" spans="1:5">
      <c r="A219" s="67">
        <v>1113</v>
      </c>
      <c r="B219" s="67">
        <v>63</v>
      </c>
      <c r="C219" s="63">
        <v>642</v>
      </c>
      <c r="D219" s="63">
        <v>541</v>
      </c>
      <c r="E219" s="63" t="s">
        <v>45</v>
      </c>
    </row>
    <row r="220" spans="1:5">
      <c r="A220" s="67">
        <v>1114</v>
      </c>
      <c r="B220" s="67">
        <v>63</v>
      </c>
      <c r="C220" s="63">
        <v>642</v>
      </c>
      <c r="D220" s="63">
        <v>541</v>
      </c>
      <c r="E220" s="63" t="s">
        <v>45</v>
      </c>
    </row>
    <row r="221" spans="1:5">
      <c r="A221" s="67">
        <v>1115</v>
      </c>
      <c r="B221" s="67">
        <v>63</v>
      </c>
      <c r="C221" s="63">
        <v>642</v>
      </c>
      <c r="D221" s="63">
        <v>541</v>
      </c>
      <c r="E221" s="63" t="s">
        <v>45</v>
      </c>
    </row>
    <row r="222" spans="1:5">
      <c r="A222" s="67">
        <v>1116</v>
      </c>
      <c r="B222" s="67">
        <v>63</v>
      </c>
      <c r="C222" s="63">
        <v>642</v>
      </c>
      <c r="D222" s="63">
        <v>541</v>
      </c>
      <c r="E222" s="63" t="s">
        <v>45</v>
      </c>
    </row>
    <row r="223" spans="1:5">
      <c r="A223" s="67">
        <v>1118</v>
      </c>
      <c r="B223" s="67">
        <v>63</v>
      </c>
      <c r="C223" s="63">
        <v>642</v>
      </c>
      <c r="D223" s="63">
        <v>541</v>
      </c>
      <c r="E223" s="63" t="s">
        <v>45</v>
      </c>
    </row>
    <row r="224" spans="1:5">
      <c r="A224" s="67">
        <v>1119</v>
      </c>
      <c r="B224" s="67">
        <v>63</v>
      </c>
      <c r="C224" s="63">
        <v>642</v>
      </c>
      <c r="D224" s="63">
        <v>541</v>
      </c>
      <c r="E224" s="63" t="s">
        <v>45</v>
      </c>
    </row>
    <row r="225" spans="1:5">
      <c r="A225" s="67">
        <v>1120</v>
      </c>
      <c r="B225" s="67">
        <v>63</v>
      </c>
      <c r="C225" s="63">
        <v>642</v>
      </c>
      <c r="D225" s="63">
        <v>541</v>
      </c>
      <c r="E225" s="63" t="s">
        <v>45</v>
      </c>
    </row>
    <row r="226" spans="1:5">
      <c r="A226" s="67">
        <v>1121</v>
      </c>
      <c r="B226" s="67">
        <v>63</v>
      </c>
      <c r="C226" s="63">
        <v>642</v>
      </c>
      <c r="D226" s="63">
        <v>541</v>
      </c>
      <c r="E226" s="63" t="s">
        <v>45</v>
      </c>
    </row>
    <row r="227" spans="1:5">
      <c r="A227" s="67">
        <v>1122</v>
      </c>
      <c r="B227" s="67">
        <v>63</v>
      </c>
      <c r="C227" s="63">
        <v>642</v>
      </c>
      <c r="D227" s="63">
        <v>541</v>
      </c>
      <c r="E227" s="63" t="s">
        <v>45</v>
      </c>
    </row>
    <row r="228" spans="1:5">
      <c r="A228" s="67">
        <v>1123</v>
      </c>
      <c r="B228" s="67">
        <v>63</v>
      </c>
      <c r="C228" s="63">
        <v>642</v>
      </c>
      <c r="D228" s="63">
        <v>541</v>
      </c>
      <c r="E228" s="63" t="s">
        <v>45</v>
      </c>
    </row>
    <row r="229" spans="1:5">
      <c r="A229" s="67">
        <v>1124</v>
      </c>
      <c r="B229" s="67">
        <v>63</v>
      </c>
      <c r="C229" s="63">
        <v>642</v>
      </c>
      <c r="D229" s="63">
        <v>541</v>
      </c>
      <c r="E229" s="63" t="s">
        <v>45</v>
      </c>
    </row>
    <row r="230" spans="1:5">
      <c r="A230" s="67">
        <v>1125</v>
      </c>
      <c r="B230" s="67">
        <v>63</v>
      </c>
      <c r="C230" s="63">
        <v>642</v>
      </c>
      <c r="D230" s="63">
        <v>541</v>
      </c>
      <c r="E230" s="63" t="s">
        <v>45</v>
      </c>
    </row>
    <row r="231" spans="1:5">
      <c r="A231" s="67">
        <v>1126</v>
      </c>
      <c r="B231" s="67">
        <v>63</v>
      </c>
      <c r="C231" s="63">
        <v>642</v>
      </c>
      <c r="D231" s="63">
        <v>541</v>
      </c>
      <c r="E231" s="63" t="s">
        <v>45</v>
      </c>
    </row>
    <row r="232" spans="1:5">
      <c r="A232" s="67">
        <v>1127</v>
      </c>
      <c r="B232" s="67">
        <v>63</v>
      </c>
      <c r="C232" s="63">
        <v>642</v>
      </c>
      <c r="D232" s="63">
        <v>541</v>
      </c>
      <c r="E232" s="63" t="s">
        <v>45</v>
      </c>
    </row>
    <row r="233" spans="1:5">
      <c r="A233" s="67">
        <v>1128</v>
      </c>
      <c r="B233" s="67">
        <v>63</v>
      </c>
      <c r="C233" s="63">
        <v>642</v>
      </c>
      <c r="D233" s="63">
        <v>541</v>
      </c>
      <c r="E233" s="63" t="s">
        <v>45</v>
      </c>
    </row>
    <row r="234" spans="1:5">
      <c r="A234" s="67">
        <v>1129</v>
      </c>
      <c r="B234" s="67">
        <v>63</v>
      </c>
      <c r="C234" s="63">
        <v>642</v>
      </c>
      <c r="D234" s="63">
        <v>541</v>
      </c>
      <c r="E234" s="63" t="s">
        <v>45</v>
      </c>
    </row>
    <row r="235" spans="1:5">
      <c r="A235" s="67">
        <v>1130</v>
      </c>
      <c r="B235" s="67">
        <v>63</v>
      </c>
      <c r="C235" s="63">
        <v>642</v>
      </c>
      <c r="D235" s="63">
        <v>541</v>
      </c>
      <c r="E235" s="63" t="s">
        <v>45</v>
      </c>
    </row>
    <row r="236" spans="1:5">
      <c r="A236" s="67">
        <v>1131</v>
      </c>
      <c r="B236" s="67">
        <v>63</v>
      </c>
      <c r="C236" s="63">
        <v>642</v>
      </c>
      <c r="D236" s="63">
        <v>541</v>
      </c>
      <c r="E236" s="63" t="s">
        <v>45</v>
      </c>
    </row>
    <row r="237" spans="1:5">
      <c r="A237" s="67">
        <v>1132</v>
      </c>
      <c r="B237" s="67">
        <v>63</v>
      </c>
      <c r="C237" s="63">
        <v>642</v>
      </c>
      <c r="D237" s="63">
        <v>541</v>
      </c>
      <c r="E237" s="63" t="s">
        <v>45</v>
      </c>
    </row>
    <row r="238" spans="1:5">
      <c r="A238" s="67">
        <v>1133</v>
      </c>
      <c r="B238" s="67">
        <v>63</v>
      </c>
      <c r="C238" s="63">
        <v>642</v>
      </c>
      <c r="D238" s="63">
        <v>541</v>
      </c>
      <c r="E238" s="63" t="s">
        <v>45</v>
      </c>
    </row>
    <row r="239" spans="1:5">
      <c r="A239" s="67">
        <v>1134</v>
      </c>
      <c r="B239" s="67">
        <v>63</v>
      </c>
      <c r="C239" s="63">
        <v>642</v>
      </c>
      <c r="D239" s="63">
        <v>541</v>
      </c>
      <c r="E239" s="63" t="s">
        <v>45</v>
      </c>
    </row>
    <row r="240" spans="1:5">
      <c r="A240" s="67">
        <v>1135</v>
      </c>
      <c r="B240" s="67">
        <v>63</v>
      </c>
      <c r="C240" s="63">
        <v>642</v>
      </c>
      <c r="D240" s="63">
        <v>541</v>
      </c>
      <c r="E240" s="63" t="s">
        <v>45</v>
      </c>
    </row>
    <row r="241" spans="1:5">
      <c r="A241" s="67">
        <v>1136</v>
      </c>
      <c r="B241" s="67">
        <v>63</v>
      </c>
      <c r="C241" s="63">
        <v>642</v>
      </c>
      <c r="D241" s="63">
        <v>541</v>
      </c>
      <c r="E241" s="63" t="s">
        <v>45</v>
      </c>
    </row>
    <row r="242" spans="1:5">
      <c r="A242" s="67">
        <v>1137</v>
      </c>
      <c r="B242" s="67">
        <v>63</v>
      </c>
      <c r="C242" s="63">
        <v>642</v>
      </c>
      <c r="D242" s="63">
        <v>541</v>
      </c>
      <c r="E242" s="63" t="s">
        <v>45</v>
      </c>
    </row>
    <row r="243" spans="1:5">
      <c r="A243" s="67">
        <v>1138</v>
      </c>
      <c r="B243" s="67">
        <v>63</v>
      </c>
      <c r="C243" s="63">
        <v>642</v>
      </c>
      <c r="D243" s="63">
        <v>541</v>
      </c>
      <c r="E243" s="63" t="s">
        <v>45</v>
      </c>
    </row>
    <row r="244" spans="1:5">
      <c r="A244" s="67">
        <v>1139</v>
      </c>
      <c r="B244" s="67">
        <v>63</v>
      </c>
      <c r="C244" s="63">
        <v>642</v>
      </c>
      <c r="D244" s="63">
        <v>541</v>
      </c>
      <c r="E244" s="63" t="s">
        <v>45</v>
      </c>
    </row>
    <row r="245" spans="1:5">
      <c r="A245" s="67">
        <v>1140</v>
      </c>
      <c r="B245" s="67">
        <v>63</v>
      </c>
      <c r="C245" s="63">
        <v>642</v>
      </c>
      <c r="D245" s="63">
        <v>541</v>
      </c>
      <c r="E245" s="63" t="s">
        <v>45</v>
      </c>
    </row>
    <row r="246" spans="1:5">
      <c r="A246" s="67">
        <v>1141</v>
      </c>
      <c r="B246" s="67">
        <v>63</v>
      </c>
      <c r="C246" s="63">
        <v>642</v>
      </c>
      <c r="D246" s="63">
        <v>541</v>
      </c>
      <c r="E246" s="63" t="s">
        <v>45</v>
      </c>
    </row>
    <row r="247" spans="1:5">
      <c r="A247" s="67">
        <v>1142</v>
      </c>
      <c r="B247" s="67">
        <v>63</v>
      </c>
      <c r="C247" s="63">
        <v>642</v>
      </c>
      <c r="D247" s="63">
        <v>541</v>
      </c>
      <c r="E247" s="63" t="s">
        <v>45</v>
      </c>
    </row>
    <row r="248" spans="1:5">
      <c r="A248" s="67">
        <v>1143</v>
      </c>
      <c r="B248" s="67">
        <v>63</v>
      </c>
      <c r="C248" s="63">
        <v>642</v>
      </c>
      <c r="D248" s="63">
        <v>541</v>
      </c>
      <c r="E248" s="63" t="s">
        <v>45</v>
      </c>
    </row>
    <row r="249" spans="1:5">
      <c r="A249" s="67">
        <v>1144</v>
      </c>
      <c r="B249" s="67">
        <v>63</v>
      </c>
      <c r="C249" s="63">
        <v>642</v>
      </c>
      <c r="D249" s="63">
        <v>541</v>
      </c>
      <c r="E249" s="63" t="s">
        <v>45</v>
      </c>
    </row>
    <row r="250" spans="1:5">
      <c r="A250" s="67">
        <v>1145</v>
      </c>
      <c r="B250" s="67">
        <v>63</v>
      </c>
      <c r="C250" s="63">
        <v>642</v>
      </c>
      <c r="D250" s="63">
        <v>541</v>
      </c>
      <c r="E250" s="63" t="s">
        <v>45</v>
      </c>
    </row>
    <row r="251" spans="1:5">
      <c r="A251" s="67">
        <v>1146</v>
      </c>
      <c r="B251" s="67">
        <v>63</v>
      </c>
      <c r="C251" s="63">
        <v>642</v>
      </c>
      <c r="D251" s="63">
        <v>541</v>
      </c>
      <c r="E251" s="63" t="s">
        <v>45</v>
      </c>
    </row>
    <row r="252" spans="1:5">
      <c r="A252" s="67">
        <v>1147</v>
      </c>
      <c r="B252" s="67">
        <v>63</v>
      </c>
      <c r="C252" s="63">
        <v>642</v>
      </c>
      <c r="D252" s="63">
        <v>541</v>
      </c>
      <c r="E252" s="63" t="s">
        <v>45</v>
      </c>
    </row>
    <row r="253" spans="1:5">
      <c r="A253" s="67">
        <v>1148</v>
      </c>
      <c r="B253" s="67">
        <v>63</v>
      </c>
      <c r="C253" s="63">
        <v>642</v>
      </c>
      <c r="D253" s="63">
        <v>541</v>
      </c>
      <c r="E253" s="63" t="s">
        <v>45</v>
      </c>
    </row>
    <row r="254" spans="1:5">
      <c r="A254" s="67">
        <v>1149</v>
      </c>
      <c r="B254" s="67">
        <v>63</v>
      </c>
      <c r="C254" s="63">
        <v>642</v>
      </c>
      <c r="D254" s="63">
        <v>541</v>
      </c>
      <c r="E254" s="63" t="s">
        <v>45</v>
      </c>
    </row>
    <row r="255" spans="1:5">
      <c r="A255" s="67">
        <v>1150</v>
      </c>
      <c r="B255" s="67">
        <v>63</v>
      </c>
      <c r="C255" s="63">
        <v>642</v>
      </c>
      <c r="D255" s="63">
        <v>541</v>
      </c>
      <c r="E255" s="63" t="s">
        <v>45</v>
      </c>
    </row>
    <row r="256" spans="1:5">
      <c r="A256" s="67">
        <v>1151</v>
      </c>
      <c r="B256" s="67">
        <v>63</v>
      </c>
      <c r="C256" s="63">
        <v>642</v>
      </c>
      <c r="D256" s="63">
        <v>541</v>
      </c>
      <c r="E256" s="63" t="s">
        <v>45</v>
      </c>
    </row>
    <row r="257" spans="1:5">
      <c r="A257" s="67">
        <v>1152</v>
      </c>
      <c r="B257" s="67">
        <v>63</v>
      </c>
      <c r="C257" s="63">
        <v>642</v>
      </c>
      <c r="D257" s="63">
        <v>541</v>
      </c>
      <c r="E257" s="63" t="s">
        <v>45</v>
      </c>
    </row>
    <row r="258" spans="1:5">
      <c r="A258" s="67">
        <v>1153</v>
      </c>
      <c r="B258" s="67">
        <v>63</v>
      </c>
      <c r="C258" s="63">
        <v>642</v>
      </c>
      <c r="D258" s="63">
        <v>541</v>
      </c>
      <c r="E258" s="63" t="s">
        <v>45</v>
      </c>
    </row>
    <row r="259" spans="1:5">
      <c r="A259" s="67">
        <v>1154</v>
      </c>
      <c r="B259" s="67">
        <v>63</v>
      </c>
      <c r="C259" s="63">
        <v>642</v>
      </c>
      <c r="D259" s="63">
        <v>541</v>
      </c>
      <c r="E259" s="63" t="s">
        <v>45</v>
      </c>
    </row>
    <row r="260" spans="1:5">
      <c r="A260" s="67">
        <v>1155</v>
      </c>
      <c r="B260" s="67">
        <v>63</v>
      </c>
      <c r="C260" s="63">
        <v>642</v>
      </c>
      <c r="D260" s="63">
        <v>541</v>
      </c>
      <c r="E260" s="63" t="s">
        <v>45</v>
      </c>
    </row>
    <row r="261" spans="1:5">
      <c r="A261" s="67">
        <v>1156</v>
      </c>
      <c r="B261" s="67">
        <v>63</v>
      </c>
      <c r="C261" s="63">
        <v>642</v>
      </c>
      <c r="D261" s="63">
        <v>541</v>
      </c>
      <c r="E261" s="63" t="s">
        <v>45</v>
      </c>
    </row>
    <row r="262" spans="1:5">
      <c r="A262" s="67">
        <v>1157</v>
      </c>
      <c r="B262" s="67">
        <v>63</v>
      </c>
      <c r="C262" s="63">
        <v>642</v>
      </c>
      <c r="D262" s="63">
        <v>541</v>
      </c>
      <c r="E262" s="63" t="s">
        <v>45</v>
      </c>
    </row>
    <row r="263" spans="1:5">
      <c r="A263" s="67">
        <v>1158</v>
      </c>
      <c r="B263" s="67">
        <v>63</v>
      </c>
      <c r="C263" s="63">
        <v>642</v>
      </c>
      <c r="D263" s="63">
        <v>541</v>
      </c>
      <c r="E263" s="63" t="s">
        <v>45</v>
      </c>
    </row>
    <row r="264" spans="1:5">
      <c r="A264" s="67">
        <v>1159</v>
      </c>
      <c r="B264" s="67">
        <v>63</v>
      </c>
      <c r="C264" s="63">
        <v>642</v>
      </c>
      <c r="D264" s="63">
        <v>541</v>
      </c>
      <c r="E264" s="63" t="s">
        <v>45</v>
      </c>
    </row>
    <row r="265" spans="1:5">
      <c r="A265" s="67">
        <v>1160</v>
      </c>
      <c r="B265" s="67">
        <v>63</v>
      </c>
      <c r="C265" s="63">
        <v>642</v>
      </c>
      <c r="D265" s="63">
        <v>541</v>
      </c>
      <c r="E265" s="63" t="s">
        <v>45</v>
      </c>
    </row>
    <row r="266" spans="1:5">
      <c r="A266" s="67">
        <v>1161</v>
      </c>
      <c r="B266" s="67">
        <v>63</v>
      </c>
      <c r="C266" s="63">
        <v>642</v>
      </c>
      <c r="D266" s="63">
        <v>541</v>
      </c>
      <c r="E266" s="63" t="s">
        <v>45</v>
      </c>
    </row>
    <row r="267" spans="1:5">
      <c r="A267" s="67">
        <v>1162</v>
      </c>
      <c r="B267" s="67">
        <v>63</v>
      </c>
      <c r="C267" s="63">
        <v>642</v>
      </c>
      <c r="D267" s="63">
        <v>541</v>
      </c>
      <c r="E267" s="63" t="s">
        <v>45</v>
      </c>
    </row>
    <row r="268" spans="1:5">
      <c r="A268" s="67">
        <v>1163</v>
      </c>
      <c r="B268" s="67">
        <v>63</v>
      </c>
      <c r="C268" s="63">
        <v>642</v>
      </c>
      <c r="D268" s="63">
        <v>541</v>
      </c>
      <c r="E268" s="63" t="s">
        <v>45</v>
      </c>
    </row>
    <row r="269" spans="1:5">
      <c r="A269" s="67">
        <v>1164</v>
      </c>
      <c r="B269" s="67">
        <v>63</v>
      </c>
      <c r="C269" s="63">
        <v>642</v>
      </c>
      <c r="D269" s="63">
        <v>541</v>
      </c>
      <c r="E269" s="63" t="s">
        <v>45</v>
      </c>
    </row>
    <row r="270" spans="1:5">
      <c r="A270" s="67">
        <v>1165</v>
      </c>
      <c r="B270" s="67">
        <v>63</v>
      </c>
      <c r="C270" s="63">
        <v>642</v>
      </c>
      <c r="D270" s="63">
        <v>541</v>
      </c>
      <c r="E270" s="63" t="s">
        <v>45</v>
      </c>
    </row>
    <row r="271" spans="1:5">
      <c r="A271" s="67">
        <v>1166</v>
      </c>
      <c r="B271" s="67">
        <v>63</v>
      </c>
      <c r="C271" s="63">
        <v>642</v>
      </c>
      <c r="D271" s="63">
        <v>541</v>
      </c>
      <c r="E271" s="63" t="s">
        <v>45</v>
      </c>
    </row>
    <row r="272" spans="1:5">
      <c r="A272" s="67">
        <v>1167</v>
      </c>
      <c r="B272" s="67">
        <v>63</v>
      </c>
      <c r="C272" s="63">
        <v>642</v>
      </c>
      <c r="D272" s="63">
        <v>541</v>
      </c>
      <c r="E272" s="63" t="s">
        <v>45</v>
      </c>
    </row>
    <row r="273" spans="1:5">
      <c r="A273" s="67">
        <v>1168</v>
      </c>
      <c r="B273" s="67">
        <v>63</v>
      </c>
      <c r="C273" s="63">
        <v>642</v>
      </c>
      <c r="D273" s="63">
        <v>541</v>
      </c>
      <c r="E273" s="63" t="s">
        <v>45</v>
      </c>
    </row>
    <row r="274" spans="1:5">
      <c r="A274" s="67">
        <v>1169</v>
      </c>
      <c r="B274" s="67">
        <v>63</v>
      </c>
      <c r="C274" s="63">
        <v>642</v>
      </c>
      <c r="D274" s="63">
        <v>541</v>
      </c>
      <c r="E274" s="63" t="s">
        <v>45</v>
      </c>
    </row>
    <row r="275" spans="1:5">
      <c r="A275" s="67">
        <v>1170</v>
      </c>
      <c r="B275" s="67">
        <v>63</v>
      </c>
      <c r="C275" s="63">
        <v>642</v>
      </c>
      <c r="D275" s="63">
        <v>541</v>
      </c>
      <c r="E275" s="63" t="s">
        <v>45</v>
      </c>
    </row>
    <row r="276" spans="1:5">
      <c r="A276" s="67">
        <v>1171</v>
      </c>
      <c r="B276" s="67">
        <v>63</v>
      </c>
      <c r="C276" s="63">
        <v>642</v>
      </c>
      <c r="D276" s="63">
        <v>541</v>
      </c>
      <c r="E276" s="63" t="s">
        <v>45</v>
      </c>
    </row>
    <row r="277" spans="1:5">
      <c r="A277" s="67">
        <v>1172</v>
      </c>
      <c r="B277" s="67">
        <v>63</v>
      </c>
      <c r="C277" s="63">
        <v>642</v>
      </c>
      <c r="D277" s="63">
        <v>541</v>
      </c>
      <c r="E277" s="63" t="s">
        <v>45</v>
      </c>
    </row>
    <row r="278" spans="1:5">
      <c r="A278" s="67">
        <v>1173</v>
      </c>
      <c r="B278" s="67">
        <v>63</v>
      </c>
      <c r="C278" s="63">
        <v>642</v>
      </c>
      <c r="D278" s="63">
        <v>541</v>
      </c>
      <c r="E278" s="63" t="s">
        <v>45</v>
      </c>
    </row>
    <row r="279" spans="1:5">
      <c r="A279" s="67">
        <v>1174</v>
      </c>
      <c r="B279" s="67">
        <v>63</v>
      </c>
      <c r="C279" s="63">
        <v>642</v>
      </c>
      <c r="D279" s="63">
        <v>541</v>
      </c>
      <c r="E279" s="63" t="s">
        <v>45</v>
      </c>
    </row>
    <row r="280" spans="1:5">
      <c r="A280" s="67">
        <v>1175</v>
      </c>
      <c r="B280" s="67">
        <v>63</v>
      </c>
      <c r="C280" s="63">
        <v>642</v>
      </c>
      <c r="D280" s="63">
        <v>541</v>
      </c>
      <c r="E280" s="63" t="s">
        <v>45</v>
      </c>
    </row>
    <row r="281" spans="1:5">
      <c r="A281" s="67">
        <v>1176</v>
      </c>
      <c r="B281" s="67">
        <v>63</v>
      </c>
      <c r="C281" s="63">
        <v>642</v>
      </c>
      <c r="D281" s="63">
        <v>541</v>
      </c>
      <c r="E281" s="63" t="s">
        <v>45</v>
      </c>
    </row>
    <row r="282" spans="1:5">
      <c r="A282" s="67">
        <v>1177</v>
      </c>
      <c r="B282" s="67">
        <v>63</v>
      </c>
      <c r="C282" s="63">
        <v>642</v>
      </c>
      <c r="D282" s="63">
        <v>541</v>
      </c>
      <c r="E282" s="63" t="s">
        <v>45</v>
      </c>
    </row>
    <row r="283" spans="1:5">
      <c r="A283" s="67">
        <v>1178</v>
      </c>
      <c r="B283" s="67">
        <v>63</v>
      </c>
      <c r="C283" s="63">
        <v>642</v>
      </c>
      <c r="D283" s="63">
        <v>541</v>
      </c>
      <c r="E283" s="63" t="s">
        <v>45</v>
      </c>
    </row>
    <row r="284" spans="1:5">
      <c r="A284" s="67">
        <v>1179</v>
      </c>
      <c r="B284" s="67">
        <v>63</v>
      </c>
      <c r="C284" s="63">
        <v>642</v>
      </c>
      <c r="D284" s="63">
        <v>541</v>
      </c>
      <c r="E284" s="63" t="s">
        <v>45</v>
      </c>
    </row>
    <row r="285" spans="1:5">
      <c r="A285" s="67">
        <v>1180</v>
      </c>
      <c r="B285" s="67">
        <v>63</v>
      </c>
      <c r="C285" s="63">
        <v>642</v>
      </c>
      <c r="D285" s="63">
        <v>541</v>
      </c>
      <c r="E285" s="63" t="s">
        <v>45</v>
      </c>
    </row>
    <row r="286" spans="1:5">
      <c r="A286" s="67">
        <v>1181</v>
      </c>
      <c r="B286" s="67">
        <v>63</v>
      </c>
      <c r="C286" s="63">
        <v>642</v>
      </c>
      <c r="D286" s="63">
        <v>541</v>
      </c>
      <c r="E286" s="63" t="s">
        <v>45</v>
      </c>
    </row>
    <row r="287" spans="1:5">
      <c r="A287" s="67">
        <v>1182</v>
      </c>
      <c r="B287" s="67">
        <v>63</v>
      </c>
      <c r="C287" s="63">
        <v>642</v>
      </c>
      <c r="D287" s="63">
        <v>541</v>
      </c>
      <c r="E287" s="63" t="s">
        <v>45</v>
      </c>
    </row>
    <row r="288" spans="1:5">
      <c r="A288" s="67">
        <v>1183</v>
      </c>
      <c r="B288" s="67">
        <v>63</v>
      </c>
      <c r="C288" s="63">
        <v>642</v>
      </c>
      <c r="D288" s="63">
        <v>541</v>
      </c>
      <c r="E288" s="63" t="s">
        <v>45</v>
      </c>
    </row>
    <row r="289" spans="1:5">
      <c r="A289" s="67">
        <v>1184</v>
      </c>
      <c r="B289" s="67">
        <v>63</v>
      </c>
      <c r="C289" s="63">
        <v>642</v>
      </c>
      <c r="D289" s="63">
        <v>541</v>
      </c>
      <c r="E289" s="63" t="s">
        <v>45</v>
      </c>
    </row>
    <row r="290" spans="1:5">
      <c r="A290" s="67">
        <v>1185</v>
      </c>
      <c r="B290" s="67">
        <v>63</v>
      </c>
      <c r="C290" s="63">
        <v>642</v>
      </c>
      <c r="D290" s="63">
        <v>541</v>
      </c>
      <c r="E290" s="63" t="s">
        <v>45</v>
      </c>
    </row>
    <row r="291" spans="1:5">
      <c r="A291" s="67">
        <v>1186</v>
      </c>
      <c r="B291" s="67">
        <v>63</v>
      </c>
      <c r="C291" s="63">
        <v>642</v>
      </c>
      <c r="D291" s="63">
        <v>541</v>
      </c>
      <c r="E291" s="63" t="s">
        <v>45</v>
      </c>
    </row>
    <row r="292" spans="1:5">
      <c r="A292" s="67">
        <v>1187</v>
      </c>
      <c r="B292" s="67">
        <v>63</v>
      </c>
      <c r="C292" s="63">
        <v>642</v>
      </c>
      <c r="D292" s="63">
        <v>541</v>
      </c>
      <c r="E292" s="63" t="s">
        <v>45</v>
      </c>
    </row>
    <row r="293" spans="1:5">
      <c r="A293" s="67">
        <v>1188</v>
      </c>
      <c r="B293" s="67">
        <v>63</v>
      </c>
      <c r="C293" s="63">
        <v>642</v>
      </c>
      <c r="D293" s="63">
        <v>541</v>
      </c>
      <c r="E293" s="63" t="s">
        <v>45</v>
      </c>
    </row>
    <row r="294" spans="1:5">
      <c r="A294" s="67">
        <v>1189</v>
      </c>
      <c r="B294" s="67">
        <v>63</v>
      </c>
      <c r="C294" s="63">
        <v>642</v>
      </c>
      <c r="D294" s="63">
        <v>541</v>
      </c>
      <c r="E294" s="63" t="s">
        <v>45</v>
      </c>
    </row>
    <row r="295" spans="1:5">
      <c r="A295" s="67">
        <v>1190</v>
      </c>
      <c r="B295" s="67">
        <v>63</v>
      </c>
      <c r="C295" s="63">
        <v>642</v>
      </c>
      <c r="D295" s="63">
        <v>541</v>
      </c>
      <c r="E295" s="63" t="s">
        <v>45</v>
      </c>
    </row>
    <row r="296" spans="1:5">
      <c r="A296" s="67">
        <v>1191</v>
      </c>
      <c r="B296" s="67">
        <v>63</v>
      </c>
      <c r="C296" s="63">
        <v>642</v>
      </c>
      <c r="D296" s="63">
        <v>541</v>
      </c>
      <c r="E296" s="63" t="s">
        <v>45</v>
      </c>
    </row>
    <row r="297" spans="1:5">
      <c r="A297" s="67">
        <v>1192</v>
      </c>
      <c r="B297" s="67">
        <v>63</v>
      </c>
      <c r="C297" s="63">
        <v>642</v>
      </c>
      <c r="D297" s="63">
        <v>541</v>
      </c>
      <c r="E297" s="63" t="s">
        <v>45</v>
      </c>
    </row>
    <row r="298" spans="1:5">
      <c r="A298" s="67">
        <v>1193</v>
      </c>
      <c r="B298" s="67">
        <v>63</v>
      </c>
      <c r="C298" s="63">
        <v>642</v>
      </c>
      <c r="D298" s="63">
        <v>541</v>
      </c>
      <c r="E298" s="63" t="s">
        <v>45</v>
      </c>
    </row>
    <row r="299" spans="1:5">
      <c r="A299" s="67">
        <v>1194</v>
      </c>
      <c r="B299" s="67">
        <v>63</v>
      </c>
      <c r="C299" s="63">
        <v>642</v>
      </c>
      <c r="D299" s="63">
        <v>541</v>
      </c>
      <c r="E299" s="63" t="s">
        <v>45</v>
      </c>
    </row>
    <row r="300" spans="1:5">
      <c r="A300" s="67">
        <v>1195</v>
      </c>
      <c r="B300" s="67">
        <v>63</v>
      </c>
      <c r="C300" s="63">
        <v>642</v>
      </c>
      <c r="D300" s="63">
        <v>541</v>
      </c>
      <c r="E300" s="63" t="s">
        <v>45</v>
      </c>
    </row>
    <row r="301" spans="1:5">
      <c r="A301" s="67">
        <v>1196</v>
      </c>
      <c r="B301" s="67">
        <v>63</v>
      </c>
      <c r="C301" s="63">
        <v>642</v>
      </c>
      <c r="D301" s="63">
        <v>541</v>
      </c>
      <c r="E301" s="63" t="s">
        <v>45</v>
      </c>
    </row>
    <row r="302" spans="1:5">
      <c r="A302" s="67">
        <v>1197</v>
      </c>
      <c r="B302" s="67">
        <v>63</v>
      </c>
      <c r="C302" s="63">
        <v>642</v>
      </c>
      <c r="D302" s="63">
        <v>541</v>
      </c>
      <c r="E302" s="63" t="s">
        <v>45</v>
      </c>
    </row>
    <row r="303" spans="1:5">
      <c r="A303" s="67">
        <v>1198</v>
      </c>
      <c r="B303" s="67">
        <v>63</v>
      </c>
      <c r="C303" s="63">
        <v>642</v>
      </c>
      <c r="D303" s="63">
        <v>541</v>
      </c>
      <c r="E303" s="63" t="s">
        <v>45</v>
      </c>
    </row>
    <row r="304" spans="1:5">
      <c r="A304" s="67">
        <v>1199</v>
      </c>
      <c r="B304" s="67">
        <v>63</v>
      </c>
      <c r="C304" s="63">
        <v>642</v>
      </c>
      <c r="D304" s="63">
        <v>541</v>
      </c>
      <c r="E304" s="63" t="s">
        <v>45</v>
      </c>
    </row>
    <row r="305" spans="1:5">
      <c r="A305" s="67">
        <v>1200</v>
      </c>
      <c r="B305" s="67">
        <v>63</v>
      </c>
      <c r="C305" s="63">
        <v>642</v>
      </c>
      <c r="D305" s="63">
        <v>541</v>
      </c>
      <c r="E305" s="63" t="s">
        <v>45</v>
      </c>
    </row>
    <row r="306" spans="1:5">
      <c r="A306" s="67">
        <v>1201</v>
      </c>
      <c r="B306" s="67">
        <v>63</v>
      </c>
      <c r="C306" s="63">
        <v>642</v>
      </c>
      <c r="D306" s="63">
        <v>541</v>
      </c>
      <c r="E306" s="63" t="s">
        <v>45</v>
      </c>
    </row>
    <row r="307" spans="1:5">
      <c r="A307" s="67">
        <v>1202</v>
      </c>
      <c r="B307" s="67">
        <v>63</v>
      </c>
      <c r="C307" s="63">
        <v>642</v>
      </c>
      <c r="D307" s="63">
        <v>541</v>
      </c>
      <c r="E307" s="63" t="s">
        <v>45</v>
      </c>
    </row>
    <row r="308" spans="1:5">
      <c r="A308" s="67">
        <v>1203</v>
      </c>
      <c r="B308" s="67">
        <v>63</v>
      </c>
      <c r="C308" s="63">
        <v>642</v>
      </c>
      <c r="D308" s="63">
        <v>541</v>
      </c>
      <c r="E308" s="63" t="s">
        <v>45</v>
      </c>
    </row>
    <row r="309" spans="1:5">
      <c r="A309" s="67">
        <v>1204</v>
      </c>
      <c r="B309" s="67">
        <v>63</v>
      </c>
      <c r="C309" s="63">
        <v>642</v>
      </c>
      <c r="D309" s="63">
        <v>541</v>
      </c>
      <c r="E309" s="63" t="s">
        <v>45</v>
      </c>
    </row>
    <row r="310" spans="1:5">
      <c r="A310" s="67">
        <v>1205</v>
      </c>
      <c r="B310" s="67">
        <v>63</v>
      </c>
      <c r="C310" s="63">
        <v>642</v>
      </c>
      <c r="D310" s="63">
        <v>541</v>
      </c>
      <c r="E310" s="63" t="s">
        <v>45</v>
      </c>
    </row>
    <row r="311" spans="1:5">
      <c r="A311" s="67">
        <v>1206</v>
      </c>
      <c r="B311" s="67">
        <v>63</v>
      </c>
      <c r="C311" s="63">
        <v>642</v>
      </c>
      <c r="D311" s="63">
        <v>541</v>
      </c>
      <c r="E311" s="63" t="s">
        <v>45</v>
      </c>
    </row>
    <row r="312" spans="1:5">
      <c r="A312" s="67">
        <v>1207</v>
      </c>
      <c r="B312" s="67">
        <v>63</v>
      </c>
      <c r="C312" s="63">
        <v>642</v>
      </c>
      <c r="D312" s="63">
        <v>541</v>
      </c>
      <c r="E312" s="63" t="s">
        <v>45</v>
      </c>
    </row>
    <row r="313" spans="1:5">
      <c r="A313" s="67">
        <v>1208</v>
      </c>
      <c r="B313" s="67">
        <v>63</v>
      </c>
      <c r="C313" s="63">
        <v>642</v>
      </c>
      <c r="D313" s="63">
        <v>541</v>
      </c>
      <c r="E313" s="63" t="s">
        <v>45</v>
      </c>
    </row>
    <row r="314" spans="1:5">
      <c r="A314" s="67">
        <v>1209</v>
      </c>
      <c r="B314" s="67">
        <v>63</v>
      </c>
      <c r="C314" s="63">
        <v>642</v>
      </c>
      <c r="D314" s="63">
        <v>541</v>
      </c>
      <c r="E314" s="63" t="s">
        <v>45</v>
      </c>
    </row>
    <row r="315" spans="1:5">
      <c r="A315" s="67">
        <v>1210</v>
      </c>
      <c r="B315" s="67">
        <v>63</v>
      </c>
      <c r="C315" s="63">
        <v>642</v>
      </c>
      <c r="D315" s="63">
        <v>541</v>
      </c>
      <c r="E315" s="63" t="s">
        <v>45</v>
      </c>
    </row>
    <row r="316" spans="1:5">
      <c r="A316" s="67">
        <v>1211</v>
      </c>
      <c r="B316" s="67">
        <v>63</v>
      </c>
      <c r="C316" s="63">
        <v>642</v>
      </c>
      <c r="D316" s="63">
        <v>541</v>
      </c>
      <c r="E316" s="63" t="s">
        <v>45</v>
      </c>
    </row>
    <row r="317" spans="1:5">
      <c r="A317" s="67">
        <v>1212</v>
      </c>
      <c r="B317" s="67">
        <v>63</v>
      </c>
      <c r="C317" s="63">
        <v>642</v>
      </c>
      <c r="D317" s="63">
        <v>541</v>
      </c>
      <c r="E317" s="63" t="s">
        <v>45</v>
      </c>
    </row>
    <row r="318" spans="1:5">
      <c r="A318" s="67">
        <v>1213</v>
      </c>
      <c r="B318" s="67">
        <v>63</v>
      </c>
      <c r="C318" s="63">
        <v>642</v>
      </c>
      <c r="D318" s="63">
        <v>541</v>
      </c>
      <c r="E318" s="63" t="s">
        <v>45</v>
      </c>
    </row>
    <row r="319" spans="1:5">
      <c r="A319" s="67">
        <v>1214</v>
      </c>
      <c r="B319" s="67">
        <v>63</v>
      </c>
      <c r="C319" s="63">
        <v>642</v>
      </c>
      <c r="D319" s="63">
        <v>541</v>
      </c>
      <c r="E319" s="63" t="s">
        <v>45</v>
      </c>
    </row>
    <row r="320" spans="1:5">
      <c r="A320" s="67">
        <v>1215</v>
      </c>
      <c r="B320" s="67">
        <v>63</v>
      </c>
      <c r="C320" s="63">
        <v>642</v>
      </c>
      <c r="D320" s="63">
        <v>541</v>
      </c>
      <c r="E320" s="63" t="s">
        <v>45</v>
      </c>
    </row>
    <row r="321" spans="1:5">
      <c r="A321" s="67">
        <v>1216</v>
      </c>
      <c r="B321" s="67">
        <v>63</v>
      </c>
      <c r="C321" s="63">
        <v>642</v>
      </c>
      <c r="D321" s="63">
        <v>541</v>
      </c>
      <c r="E321" s="63" t="s">
        <v>45</v>
      </c>
    </row>
    <row r="322" spans="1:5">
      <c r="A322" s="67">
        <v>1217</v>
      </c>
      <c r="B322" s="67">
        <v>63</v>
      </c>
      <c r="C322" s="63">
        <v>642</v>
      </c>
      <c r="D322" s="63">
        <v>541</v>
      </c>
      <c r="E322" s="63" t="s">
        <v>45</v>
      </c>
    </row>
    <row r="323" spans="1:5">
      <c r="A323" s="67">
        <v>1218</v>
      </c>
      <c r="B323" s="67">
        <v>63</v>
      </c>
      <c r="C323" s="63">
        <v>642</v>
      </c>
      <c r="D323" s="63">
        <v>541</v>
      </c>
      <c r="E323" s="63" t="s">
        <v>45</v>
      </c>
    </row>
    <row r="324" spans="1:5">
      <c r="A324" s="67">
        <v>1219</v>
      </c>
      <c r="B324" s="67">
        <v>63</v>
      </c>
      <c r="C324" s="63">
        <v>642</v>
      </c>
      <c r="D324" s="63">
        <v>541</v>
      </c>
      <c r="E324" s="63" t="s">
        <v>45</v>
      </c>
    </row>
    <row r="325" spans="1:5">
      <c r="A325" s="67">
        <v>1220</v>
      </c>
      <c r="B325" s="67">
        <v>63</v>
      </c>
      <c r="C325" s="63">
        <v>642</v>
      </c>
      <c r="D325" s="63">
        <v>541</v>
      </c>
      <c r="E325" s="63" t="s">
        <v>45</v>
      </c>
    </row>
    <row r="326" spans="1:5">
      <c r="A326" s="67">
        <v>1221</v>
      </c>
      <c r="B326" s="67">
        <v>63</v>
      </c>
      <c r="C326" s="63">
        <v>642</v>
      </c>
      <c r="D326" s="63">
        <v>541</v>
      </c>
      <c r="E326" s="63" t="s">
        <v>45</v>
      </c>
    </row>
    <row r="327" spans="1:5">
      <c r="A327" s="67">
        <v>1222</v>
      </c>
      <c r="B327" s="67">
        <v>63</v>
      </c>
      <c r="C327" s="63">
        <v>642</v>
      </c>
      <c r="D327" s="63">
        <v>541</v>
      </c>
      <c r="E327" s="63" t="s">
        <v>45</v>
      </c>
    </row>
    <row r="328" spans="1:5">
      <c r="A328" s="67">
        <v>1223</v>
      </c>
      <c r="B328" s="67">
        <v>63</v>
      </c>
      <c r="C328" s="63">
        <v>642</v>
      </c>
      <c r="D328" s="63">
        <v>541</v>
      </c>
      <c r="E328" s="63" t="s">
        <v>45</v>
      </c>
    </row>
    <row r="329" spans="1:5">
      <c r="A329" s="67">
        <v>1224</v>
      </c>
      <c r="B329" s="67">
        <v>63</v>
      </c>
      <c r="C329" s="63">
        <v>642</v>
      </c>
      <c r="D329" s="63">
        <v>541</v>
      </c>
      <c r="E329" s="63" t="s">
        <v>45</v>
      </c>
    </row>
    <row r="330" spans="1:5">
      <c r="A330" s="67">
        <v>1225</v>
      </c>
      <c r="B330" s="67">
        <v>63</v>
      </c>
      <c r="C330" s="63">
        <v>642</v>
      </c>
      <c r="D330" s="63">
        <v>541</v>
      </c>
      <c r="E330" s="63" t="s">
        <v>45</v>
      </c>
    </row>
    <row r="331" spans="1:5">
      <c r="A331" s="67">
        <v>1226</v>
      </c>
      <c r="B331" s="67">
        <v>63</v>
      </c>
      <c r="C331" s="63">
        <v>642</v>
      </c>
      <c r="D331" s="63">
        <v>541</v>
      </c>
      <c r="E331" s="63" t="s">
        <v>45</v>
      </c>
    </row>
    <row r="332" spans="1:5">
      <c r="A332" s="67">
        <v>1227</v>
      </c>
      <c r="B332" s="67">
        <v>63</v>
      </c>
      <c r="C332" s="63">
        <v>642</v>
      </c>
      <c r="D332" s="63">
        <v>541</v>
      </c>
      <c r="E332" s="63" t="s">
        <v>45</v>
      </c>
    </row>
    <row r="333" spans="1:5">
      <c r="A333" s="67">
        <v>1228</v>
      </c>
      <c r="B333" s="67">
        <v>63</v>
      </c>
      <c r="C333" s="63">
        <v>642</v>
      </c>
      <c r="D333" s="63">
        <v>541</v>
      </c>
      <c r="E333" s="63" t="s">
        <v>45</v>
      </c>
    </row>
    <row r="334" spans="1:5">
      <c r="A334" s="67">
        <v>1229</v>
      </c>
      <c r="B334" s="67">
        <v>63</v>
      </c>
      <c r="C334" s="63">
        <v>642</v>
      </c>
      <c r="D334" s="63">
        <v>541</v>
      </c>
      <c r="E334" s="63" t="s">
        <v>45</v>
      </c>
    </row>
    <row r="335" spans="1:5">
      <c r="A335" s="67">
        <v>1230</v>
      </c>
      <c r="B335" s="67">
        <v>63</v>
      </c>
      <c r="C335" s="63">
        <v>642</v>
      </c>
      <c r="D335" s="63">
        <v>541</v>
      </c>
      <c r="E335" s="63" t="s">
        <v>45</v>
      </c>
    </row>
    <row r="336" spans="1:5">
      <c r="A336" s="67">
        <v>1231</v>
      </c>
      <c r="B336" s="67">
        <v>63</v>
      </c>
      <c r="C336" s="63">
        <v>642</v>
      </c>
      <c r="D336" s="63">
        <v>541</v>
      </c>
      <c r="E336" s="63" t="s">
        <v>45</v>
      </c>
    </row>
    <row r="337" spans="1:5">
      <c r="A337" s="67">
        <v>1232</v>
      </c>
      <c r="B337" s="67">
        <v>63</v>
      </c>
      <c r="C337" s="63">
        <v>642</v>
      </c>
      <c r="D337" s="63">
        <v>541</v>
      </c>
      <c r="E337" s="63" t="s">
        <v>45</v>
      </c>
    </row>
    <row r="338" spans="1:5">
      <c r="A338" s="67">
        <v>1233</v>
      </c>
      <c r="B338" s="67">
        <v>63</v>
      </c>
      <c r="C338" s="63">
        <v>642</v>
      </c>
      <c r="D338" s="63">
        <v>541</v>
      </c>
      <c r="E338" s="63" t="s">
        <v>45</v>
      </c>
    </row>
    <row r="339" spans="1:5">
      <c r="A339" s="67">
        <v>1234</v>
      </c>
      <c r="B339" s="67">
        <v>63</v>
      </c>
      <c r="C339" s="63">
        <v>642</v>
      </c>
      <c r="D339" s="63">
        <v>541</v>
      </c>
      <c r="E339" s="63" t="s">
        <v>45</v>
      </c>
    </row>
    <row r="340" spans="1:5">
      <c r="A340" s="67">
        <v>1235</v>
      </c>
      <c r="B340" s="67">
        <v>63</v>
      </c>
      <c r="C340" s="63">
        <v>642</v>
      </c>
      <c r="D340" s="63">
        <v>541</v>
      </c>
      <c r="E340" s="63" t="s">
        <v>45</v>
      </c>
    </row>
    <row r="341" spans="1:5">
      <c r="A341" s="67">
        <v>1236</v>
      </c>
      <c r="B341" s="67">
        <v>63</v>
      </c>
      <c r="C341" s="63">
        <v>642</v>
      </c>
      <c r="D341" s="63">
        <v>541</v>
      </c>
      <c r="E341" s="63" t="s">
        <v>45</v>
      </c>
    </row>
    <row r="342" spans="1:5">
      <c r="A342" s="67">
        <v>1237</v>
      </c>
      <c r="B342" s="67">
        <v>63</v>
      </c>
      <c r="C342" s="63">
        <v>642</v>
      </c>
      <c r="D342" s="63">
        <v>541</v>
      </c>
      <c r="E342" s="63" t="s">
        <v>45</v>
      </c>
    </row>
    <row r="343" spans="1:5">
      <c r="A343" s="67">
        <v>1238</v>
      </c>
      <c r="B343" s="67">
        <v>63</v>
      </c>
      <c r="C343" s="63">
        <v>642</v>
      </c>
      <c r="D343" s="63">
        <v>541</v>
      </c>
      <c r="E343" s="63" t="s">
        <v>45</v>
      </c>
    </row>
    <row r="344" spans="1:5">
      <c r="A344" s="67">
        <v>1239</v>
      </c>
      <c r="B344" s="67">
        <v>63</v>
      </c>
      <c r="C344" s="63">
        <v>642</v>
      </c>
      <c r="D344" s="63">
        <v>541</v>
      </c>
      <c r="E344" s="63" t="s">
        <v>45</v>
      </c>
    </row>
    <row r="345" spans="1:5">
      <c r="A345" s="67">
        <v>1240</v>
      </c>
      <c r="B345" s="67">
        <v>63</v>
      </c>
      <c r="C345" s="63">
        <v>642</v>
      </c>
      <c r="D345" s="63">
        <v>541</v>
      </c>
      <c r="E345" s="63" t="s">
        <v>45</v>
      </c>
    </row>
    <row r="346" spans="1:5">
      <c r="A346" s="67">
        <v>1241</v>
      </c>
      <c r="B346" s="67">
        <v>63</v>
      </c>
      <c r="C346" s="63">
        <v>642</v>
      </c>
      <c r="D346" s="63">
        <v>541</v>
      </c>
      <c r="E346" s="63" t="s">
        <v>45</v>
      </c>
    </row>
    <row r="347" spans="1:5">
      <c r="A347" s="67">
        <v>1242</v>
      </c>
      <c r="B347" s="67">
        <v>63</v>
      </c>
      <c r="C347" s="63">
        <v>642</v>
      </c>
      <c r="D347" s="63">
        <v>541</v>
      </c>
      <c r="E347" s="63" t="s">
        <v>45</v>
      </c>
    </row>
    <row r="348" spans="1:5">
      <c r="A348" s="67">
        <v>1243</v>
      </c>
      <c r="B348" s="67">
        <v>63</v>
      </c>
      <c r="C348" s="63">
        <v>642</v>
      </c>
      <c r="D348" s="63">
        <v>541</v>
      </c>
      <c r="E348" s="63" t="s">
        <v>45</v>
      </c>
    </row>
    <row r="349" spans="1:5">
      <c r="A349" s="67">
        <v>1244</v>
      </c>
      <c r="B349" s="67">
        <v>63</v>
      </c>
      <c r="C349" s="63">
        <v>642</v>
      </c>
      <c r="D349" s="63">
        <v>541</v>
      </c>
      <c r="E349" s="63" t="s">
        <v>45</v>
      </c>
    </row>
    <row r="350" spans="1:5">
      <c r="A350" s="67">
        <v>1245</v>
      </c>
      <c r="B350" s="67">
        <v>63</v>
      </c>
      <c r="C350" s="63">
        <v>642</v>
      </c>
      <c r="D350" s="63">
        <v>541</v>
      </c>
      <c r="E350" s="63" t="s">
        <v>45</v>
      </c>
    </row>
    <row r="351" spans="1:5">
      <c r="A351" s="67">
        <v>1246</v>
      </c>
      <c r="B351" s="67">
        <v>63</v>
      </c>
      <c r="C351" s="63">
        <v>642</v>
      </c>
      <c r="D351" s="63">
        <v>541</v>
      </c>
      <c r="E351" s="63" t="s">
        <v>45</v>
      </c>
    </row>
    <row r="352" spans="1:5">
      <c r="A352" s="67">
        <v>1247</v>
      </c>
      <c r="B352" s="67">
        <v>63</v>
      </c>
      <c r="C352" s="63">
        <v>642</v>
      </c>
      <c r="D352" s="63">
        <v>541</v>
      </c>
      <c r="E352" s="63" t="s">
        <v>45</v>
      </c>
    </row>
    <row r="353" spans="1:5">
      <c r="A353" s="67">
        <v>1248</v>
      </c>
      <c r="B353" s="67">
        <v>63</v>
      </c>
      <c r="C353" s="63">
        <v>642</v>
      </c>
      <c r="D353" s="63">
        <v>541</v>
      </c>
      <c r="E353" s="63" t="s">
        <v>45</v>
      </c>
    </row>
    <row r="354" spans="1:5">
      <c r="A354" s="67">
        <v>1249</v>
      </c>
      <c r="B354" s="67">
        <v>63</v>
      </c>
      <c r="C354" s="63">
        <v>642</v>
      </c>
      <c r="D354" s="63">
        <v>541</v>
      </c>
      <c r="E354" s="63" t="s">
        <v>45</v>
      </c>
    </row>
    <row r="355" spans="1:5">
      <c r="A355" s="67">
        <v>1250</v>
      </c>
      <c r="B355" s="67">
        <v>63</v>
      </c>
      <c r="C355" s="63">
        <v>642</v>
      </c>
      <c r="D355" s="63">
        <v>541</v>
      </c>
      <c r="E355" s="63" t="s">
        <v>45</v>
      </c>
    </row>
    <row r="356" spans="1:5">
      <c r="A356" s="67">
        <v>1251</v>
      </c>
      <c r="B356" s="67">
        <v>63</v>
      </c>
      <c r="C356" s="63">
        <v>642</v>
      </c>
      <c r="D356" s="63">
        <v>541</v>
      </c>
      <c r="E356" s="63" t="s">
        <v>45</v>
      </c>
    </row>
    <row r="357" spans="1:5">
      <c r="A357" s="67">
        <v>1252</v>
      </c>
      <c r="B357" s="67">
        <v>63</v>
      </c>
      <c r="C357" s="63">
        <v>642</v>
      </c>
      <c r="D357" s="63">
        <v>541</v>
      </c>
      <c r="E357" s="63" t="s">
        <v>45</v>
      </c>
    </row>
    <row r="358" spans="1:5">
      <c r="A358" s="67">
        <v>1253</v>
      </c>
      <c r="B358" s="67">
        <v>63</v>
      </c>
      <c r="C358" s="63">
        <v>642</v>
      </c>
      <c r="D358" s="63">
        <v>541</v>
      </c>
      <c r="E358" s="63" t="s">
        <v>45</v>
      </c>
    </row>
    <row r="359" spans="1:5">
      <c r="A359" s="67">
        <v>1254</v>
      </c>
      <c r="B359" s="67">
        <v>63</v>
      </c>
      <c r="C359" s="63">
        <v>642</v>
      </c>
      <c r="D359" s="63">
        <v>541</v>
      </c>
      <c r="E359" s="63" t="s">
        <v>45</v>
      </c>
    </row>
    <row r="360" spans="1:5">
      <c r="A360" s="67">
        <v>1255</v>
      </c>
      <c r="B360" s="67">
        <v>63</v>
      </c>
      <c r="C360" s="63">
        <v>642</v>
      </c>
      <c r="D360" s="63">
        <v>541</v>
      </c>
      <c r="E360" s="63" t="s">
        <v>45</v>
      </c>
    </row>
    <row r="361" spans="1:5">
      <c r="A361" s="67">
        <v>1256</v>
      </c>
      <c r="B361" s="67">
        <v>63</v>
      </c>
      <c r="C361" s="63">
        <v>642</v>
      </c>
      <c r="D361" s="63">
        <v>541</v>
      </c>
      <c r="E361" s="63" t="s">
        <v>45</v>
      </c>
    </row>
    <row r="362" spans="1:5">
      <c r="A362" s="67">
        <v>1257</v>
      </c>
      <c r="B362" s="67">
        <v>63</v>
      </c>
      <c r="C362" s="63">
        <v>642</v>
      </c>
      <c r="D362" s="63">
        <v>541</v>
      </c>
      <c r="E362" s="63" t="s">
        <v>45</v>
      </c>
    </row>
    <row r="363" spans="1:5">
      <c r="A363" s="67">
        <v>1258</v>
      </c>
      <c r="B363" s="67">
        <v>63</v>
      </c>
      <c r="C363" s="63">
        <v>642</v>
      </c>
      <c r="D363" s="63">
        <v>541</v>
      </c>
      <c r="E363" s="63" t="s">
        <v>45</v>
      </c>
    </row>
    <row r="364" spans="1:5">
      <c r="A364" s="67">
        <v>1259</v>
      </c>
      <c r="B364" s="67">
        <v>63</v>
      </c>
      <c r="C364" s="63">
        <v>642</v>
      </c>
      <c r="D364" s="63">
        <v>541</v>
      </c>
      <c r="E364" s="63" t="s">
        <v>45</v>
      </c>
    </row>
    <row r="365" spans="1:5">
      <c r="A365" s="67">
        <v>1260</v>
      </c>
      <c r="B365" s="67">
        <v>63</v>
      </c>
      <c r="C365" s="63">
        <v>642</v>
      </c>
      <c r="D365" s="63">
        <v>541</v>
      </c>
      <c r="E365" s="63" t="s">
        <v>45</v>
      </c>
    </row>
    <row r="366" spans="1:5">
      <c r="A366" s="67">
        <v>1262</v>
      </c>
      <c r="B366" s="67">
        <v>63</v>
      </c>
      <c r="C366" s="63">
        <v>642</v>
      </c>
      <c r="D366" s="63">
        <v>541</v>
      </c>
      <c r="E366" s="63" t="s">
        <v>45</v>
      </c>
    </row>
    <row r="367" spans="1:5">
      <c r="A367" s="67">
        <v>1263</v>
      </c>
      <c r="B367" s="67">
        <v>63</v>
      </c>
      <c r="C367" s="63">
        <v>642</v>
      </c>
      <c r="D367" s="63">
        <v>541</v>
      </c>
      <c r="E367" s="63" t="s">
        <v>45</v>
      </c>
    </row>
    <row r="368" spans="1:5">
      <c r="A368" s="67">
        <v>1264</v>
      </c>
      <c r="B368" s="67">
        <v>63</v>
      </c>
      <c r="C368" s="63">
        <v>642</v>
      </c>
      <c r="D368" s="63">
        <v>541</v>
      </c>
      <c r="E368" s="63" t="s">
        <v>45</v>
      </c>
    </row>
    <row r="369" spans="1:5">
      <c r="A369" s="67">
        <v>1265</v>
      </c>
      <c r="B369" s="67">
        <v>63</v>
      </c>
      <c r="C369" s="63">
        <v>642</v>
      </c>
      <c r="D369" s="63">
        <v>541</v>
      </c>
      <c r="E369" s="63" t="s">
        <v>45</v>
      </c>
    </row>
    <row r="370" spans="1:5">
      <c r="A370" s="67">
        <v>1266</v>
      </c>
      <c r="B370" s="67">
        <v>63</v>
      </c>
      <c r="C370" s="63">
        <v>642</v>
      </c>
      <c r="D370" s="63">
        <v>541</v>
      </c>
      <c r="E370" s="63" t="s">
        <v>45</v>
      </c>
    </row>
    <row r="371" spans="1:5">
      <c r="A371" s="67">
        <v>1267</v>
      </c>
      <c r="B371" s="67">
        <v>63</v>
      </c>
      <c r="C371" s="63">
        <v>642</v>
      </c>
      <c r="D371" s="63">
        <v>541</v>
      </c>
      <c r="E371" s="63" t="s">
        <v>45</v>
      </c>
    </row>
    <row r="372" spans="1:5">
      <c r="A372" s="67">
        <v>1268</v>
      </c>
      <c r="B372" s="67">
        <v>63</v>
      </c>
      <c r="C372" s="63">
        <v>642</v>
      </c>
      <c r="D372" s="63">
        <v>541</v>
      </c>
      <c r="E372" s="63" t="s">
        <v>45</v>
      </c>
    </row>
    <row r="373" spans="1:5">
      <c r="A373" s="67">
        <v>1269</v>
      </c>
      <c r="B373" s="67">
        <v>63</v>
      </c>
      <c r="C373" s="63">
        <v>642</v>
      </c>
      <c r="D373" s="63">
        <v>541</v>
      </c>
      <c r="E373" s="63" t="s">
        <v>45</v>
      </c>
    </row>
    <row r="374" spans="1:5">
      <c r="A374" s="67">
        <v>1270</v>
      </c>
      <c r="B374" s="67">
        <v>63</v>
      </c>
      <c r="C374" s="63">
        <v>642</v>
      </c>
      <c r="D374" s="63">
        <v>541</v>
      </c>
      <c r="E374" s="63" t="s">
        <v>45</v>
      </c>
    </row>
    <row r="375" spans="1:5">
      <c r="A375" s="67">
        <v>1272</v>
      </c>
      <c r="B375" s="67">
        <v>63</v>
      </c>
      <c r="C375" s="63">
        <v>642</v>
      </c>
      <c r="D375" s="63">
        <v>541</v>
      </c>
      <c r="E375" s="63" t="s">
        <v>45</v>
      </c>
    </row>
    <row r="376" spans="1:5">
      <c r="A376" s="67">
        <v>1273</v>
      </c>
      <c r="B376" s="67">
        <v>63</v>
      </c>
      <c r="C376" s="63">
        <v>642</v>
      </c>
      <c r="D376" s="63">
        <v>541</v>
      </c>
      <c r="E376" s="63" t="s">
        <v>45</v>
      </c>
    </row>
    <row r="377" spans="1:5">
      <c r="A377" s="67">
        <v>1274</v>
      </c>
      <c r="B377" s="67">
        <v>63</v>
      </c>
      <c r="C377" s="63">
        <v>642</v>
      </c>
      <c r="D377" s="63">
        <v>541</v>
      </c>
      <c r="E377" s="63" t="s">
        <v>45</v>
      </c>
    </row>
    <row r="378" spans="1:5">
      <c r="A378" s="67">
        <v>1275</v>
      </c>
      <c r="B378" s="67">
        <v>63</v>
      </c>
      <c r="C378" s="63">
        <v>642</v>
      </c>
      <c r="D378" s="63">
        <v>541</v>
      </c>
      <c r="E378" s="63" t="s">
        <v>45</v>
      </c>
    </row>
    <row r="379" spans="1:5">
      <c r="A379" s="67">
        <v>1276</v>
      </c>
      <c r="B379" s="67">
        <v>63</v>
      </c>
      <c r="C379" s="63">
        <v>642</v>
      </c>
      <c r="D379" s="63">
        <v>541</v>
      </c>
      <c r="E379" s="63" t="s">
        <v>45</v>
      </c>
    </row>
    <row r="380" spans="1:5">
      <c r="A380" s="67">
        <v>1277</v>
      </c>
      <c r="B380" s="67">
        <v>63</v>
      </c>
      <c r="C380" s="63">
        <v>642</v>
      </c>
      <c r="D380" s="63">
        <v>541</v>
      </c>
      <c r="E380" s="63" t="s">
        <v>45</v>
      </c>
    </row>
    <row r="381" spans="1:5">
      <c r="A381" s="67">
        <v>1278</v>
      </c>
      <c r="B381" s="67">
        <v>63</v>
      </c>
      <c r="C381" s="63">
        <v>642</v>
      </c>
      <c r="D381" s="63">
        <v>541</v>
      </c>
      <c r="E381" s="63" t="s">
        <v>45</v>
      </c>
    </row>
    <row r="382" spans="1:5">
      <c r="A382" s="67">
        <v>1279</v>
      </c>
      <c r="B382" s="67">
        <v>63</v>
      </c>
      <c r="C382" s="63">
        <v>642</v>
      </c>
      <c r="D382" s="63">
        <v>541</v>
      </c>
      <c r="E382" s="63" t="s">
        <v>45</v>
      </c>
    </row>
    <row r="383" spans="1:5">
      <c r="A383" s="67">
        <v>1280</v>
      </c>
      <c r="B383" s="67">
        <v>63</v>
      </c>
      <c r="C383" s="63">
        <v>642</v>
      </c>
      <c r="D383" s="63">
        <v>541</v>
      </c>
      <c r="E383" s="63" t="s">
        <v>45</v>
      </c>
    </row>
    <row r="384" spans="1:5">
      <c r="A384" s="67">
        <v>1281</v>
      </c>
      <c r="B384" s="67">
        <v>63</v>
      </c>
      <c r="C384" s="63">
        <v>642</v>
      </c>
      <c r="D384" s="63">
        <v>541</v>
      </c>
      <c r="E384" s="63" t="s">
        <v>45</v>
      </c>
    </row>
    <row r="385" spans="1:5">
      <c r="A385" s="67">
        <v>1282</v>
      </c>
      <c r="B385" s="67">
        <v>63</v>
      </c>
      <c r="C385" s="63">
        <v>642</v>
      </c>
      <c r="D385" s="63">
        <v>541</v>
      </c>
      <c r="E385" s="63" t="s">
        <v>45</v>
      </c>
    </row>
    <row r="386" spans="1:5">
      <c r="A386" s="67">
        <v>1283</v>
      </c>
      <c r="B386" s="67">
        <v>63</v>
      </c>
      <c r="C386" s="63">
        <v>642</v>
      </c>
      <c r="D386" s="63">
        <v>541</v>
      </c>
      <c r="E386" s="63" t="s">
        <v>45</v>
      </c>
    </row>
    <row r="387" spans="1:5">
      <c r="A387" s="67">
        <v>1284</v>
      </c>
      <c r="B387" s="67">
        <v>63</v>
      </c>
      <c r="C387" s="63">
        <v>642</v>
      </c>
      <c r="D387" s="63">
        <v>541</v>
      </c>
      <c r="E387" s="63" t="s">
        <v>45</v>
      </c>
    </row>
    <row r="388" spans="1:5">
      <c r="A388" s="67">
        <v>1285</v>
      </c>
      <c r="B388" s="67">
        <v>63</v>
      </c>
      <c r="C388" s="63">
        <v>642</v>
      </c>
      <c r="D388" s="63">
        <v>541</v>
      </c>
      <c r="E388" s="63" t="s">
        <v>45</v>
      </c>
    </row>
    <row r="389" spans="1:5">
      <c r="A389" s="67">
        <v>1286</v>
      </c>
      <c r="B389" s="67">
        <v>63</v>
      </c>
      <c r="C389" s="63">
        <v>642</v>
      </c>
      <c r="D389" s="63">
        <v>541</v>
      </c>
      <c r="E389" s="63" t="s">
        <v>45</v>
      </c>
    </row>
    <row r="390" spans="1:5">
      <c r="A390" s="67">
        <v>1287</v>
      </c>
      <c r="B390" s="67">
        <v>63</v>
      </c>
      <c r="C390" s="63">
        <v>642</v>
      </c>
      <c r="D390" s="63">
        <v>541</v>
      </c>
      <c r="E390" s="63" t="s">
        <v>45</v>
      </c>
    </row>
    <row r="391" spans="1:5">
      <c r="A391" s="67">
        <v>1288</v>
      </c>
      <c r="B391" s="67">
        <v>63</v>
      </c>
      <c r="C391" s="63">
        <v>642</v>
      </c>
      <c r="D391" s="63">
        <v>541</v>
      </c>
      <c r="E391" s="63" t="s">
        <v>45</v>
      </c>
    </row>
    <row r="392" spans="1:5">
      <c r="A392" s="67">
        <v>1289</v>
      </c>
      <c r="B392" s="67">
        <v>63</v>
      </c>
      <c r="C392" s="63">
        <v>642</v>
      </c>
      <c r="D392" s="63">
        <v>541</v>
      </c>
      <c r="E392" s="63" t="s">
        <v>45</v>
      </c>
    </row>
    <row r="393" spans="1:5">
      <c r="A393" s="67">
        <v>1290</v>
      </c>
      <c r="B393" s="67">
        <v>63</v>
      </c>
      <c r="C393" s="63">
        <v>642</v>
      </c>
      <c r="D393" s="63">
        <v>541</v>
      </c>
      <c r="E393" s="63" t="s">
        <v>45</v>
      </c>
    </row>
    <row r="394" spans="1:5">
      <c r="A394" s="67">
        <v>1291</v>
      </c>
      <c r="B394" s="67">
        <v>63</v>
      </c>
      <c r="C394" s="63">
        <v>642</v>
      </c>
      <c r="D394" s="63">
        <v>541</v>
      </c>
      <c r="E394" s="63" t="s">
        <v>45</v>
      </c>
    </row>
    <row r="395" spans="1:5">
      <c r="A395" s="67">
        <v>1292</v>
      </c>
      <c r="B395" s="67">
        <v>63</v>
      </c>
      <c r="C395" s="63">
        <v>642</v>
      </c>
      <c r="D395" s="63">
        <v>541</v>
      </c>
      <c r="E395" s="63" t="s">
        <v>45</v>
      </c>
    </row>
    <row r="396" spans="1:5">
      <c r="A396" s="67">
        <v>1293</v>
      </c>
      <c r="B396" s="67">
        <v>63</v>
      </c>
      <c r="C396" s="63">
        <v>642</v>
      </c>
      <c r="D396" s="63">
        <v>541</v>
      </c>
      <c r="E396" s="63" t="s">
        <v>45</v>
      </c>
    </row>
    <row r="397" spans="1:5">
      <c r="A397" s="67">
        <v>1294</v>
      </c>
      <c r="B397" s="67">
        <v>63</v>
      </c>
      <c r="C397" s="63">
        <v>642</v>
      </c>
      <c r="D397" s="63">
        <v>541</v>
      </c>
      <c r="E397" s="63" t="s">
        <v>45</v>
      </c>
    </row>
    <row r="398" spans="1:5">
      <c r="A398" s="67">
        <v>1295</v>
      </c>
      <c r="B398" s="67">
        <v>63</v>
      </c>
      <c r="C398" s="63">
        <v>642</v>
      </c>
      <c r="D398" s="63">
        <v>541</v>
      </c>
      <c r="E398" s="63" t="s">
        <v>45</v>
      </c>
    </row>
    <row r="399" spans="1:5">
      <c r="A399" s="67">
        <v>1296</v>
      </c>
      <c r="B399" s="67">
        <v>63</v>
      </c>
      <c r="C399" s="63">
        <v>642</v>
      </c>
      <c r="D399" s="63">
        <v>541</v>
      </c>
      <c r="E399" s="63" t="s">
        <v>45</v>
      </c>
    </row>
    <row r="400" spans="1:5">
      <c r="A400" s="67">
        <v>1297</v>
      </c>
      <c r="B400" s="67">
        <v>63</v>
      </c>
      <c r="C400" s="63">
        <v>642</v>
      </c>
      <c r="D400" s="63">
        <v>541</v>
      </c>
      <c r="E400" s="63" t="s">
        <v>45</v>
      </c>
    </row>
    <row r="401" spans="1:5">
      <c r="A401" s="67">
        <v>1298</v>
      </c>
      <c r="B401" s="67">
        <v>63</v>
      </c>
      <c r="C401" s="63">
        <v>642</v>
      </c>
      <c r="D401" s="63">
        <v>541</v>
      </c>
      <c r="E401" s="63" t="s">
        <v>45</v>
      </c>
    </row>
    <row r="402" spans="1:5">
      <c r="A402" s="67">
        <v>1299</v>
      </c>
      <c r="B402" s="67">
        <v>63</v>
      </c>
      <c r="C402" s="63">
        <v>642</v>
      </c>
      <c r="D402" s="63">
        <v>541</v>
      </c>
      <c r="E402" s="63" t="s">
        <v>45</v>
      </c>
    </row>
    <row r="403" spans="1:5">
      <c r="A403" s="67">
        <v>1300</v>
      </c>
      <c r="B403" s="67">
        <v>63</v>
      </c>
      <c r="C403" s="63">
        <v>642</v>
      </c>
      <c r="D403" s="63">
        <v>541</v>
      </c>
      <c r="E403" s="63" t="s">
        <v>45</v>
      </c>
    </row>
    <row r="404" spans="1:5">
      <c r="A404" s="67">
        <v>1301</v>
      </c>
      <c r="B404" s="67">
        <v>63</v>
      </c>
      <c r="C404" s="63">
        <v>642</v>
      </c>
      <c r="D404" s="63">
        <v>541</v>
      </c>
      <c r="E404" s="63" t="s">
        <v>45</v>
      </c>
    </row>
    <row r="405" spans="1:5">
      <c r="A405" s="67">
        <v>1302</v>
      </c>
      <c r="B405" s="67">
        <v>63</v>
      </c>
      <c r="C405" s="63">
        <v>642</v>
      </c>
      <c r="D405" s="63">
        <v>541</v>
      </c>
      <c r="E405" s="63" t="s">
        <v>45</v>
      </c>
    </row>
    <row r="406" spans="1:5">
      <c r="A406" s="67">
        <v>1303</v>
      </c>
      <c r="B406" s="67">
        <v>63</v>
      </c>
      <c r="C406" s="63">
        <v>642</v>
      </c>
      <c r="D406" s="63">
        <v>541</v>
      </c>
      <c r="E406" s="63" t="s">
        <v>45</v>
      </c>
    </row>
    <row r="407" spans="1:5">
      <c r="A407" s="67">
        <v>1304</v>
      </c>
      <c r="B407" s="67">
        <v>63</v>
      </c>
      <c r="C407" s="63">
        <v>642</v>
      </c>
      <c r="D407" s="63">
        <v>541</v>
      </c>
      <c r="E407" s="63" t="s">
        <v>45</v>
      </c>
    </row>
    <row r="408" spans="1:5">
      <c r="A408" s="67">
        <v>1305</v>
      </c>
      <c r="B408" s="67">
        <v>63</v>
      </c>
      <c r="C408" s="63">
        <v>642</v>
      </c>
      <c r="D408" s="63">
        <v>541</v>
      </c>
      <c r="E408" s="63" t="s">
        <v>45</v>
      </c>
    </row>
    <row r="409" spans="1:5">
      <c r="A409" s="67">
        <v>1306</v>
      </c>
      <c r="B409" s="67">
        <v>63</v>
      </c>
      <c r="C409" s="63">
        <v>642</v>
      </c>
      <c r="D409" s="63">
        <v>541</v>
      </c>
      <c r="E409" s="63" t="s">
        <v>45</v>
      </c>
    </row>
    <row r="410" spans="1:5">
      <c r="A410" s="67">
        <v>1307</v>
      </c>
      <c r="B410" s="67">
        <v>63</v>
      </c>
      <c r="C410" s="63">
        <v>642</v>
      </c>
      <c r="D410" s="63">
        <v>541</v>
      </c>
      <c r="E410" s="63" t="s">
        <v>45</v>
      </c>
    </row>
    <row r="411" spans="1:5">
      <c r="A411" s="67">
        <v>1308</v>
      </c>
      <c r="B411" s="67">
        <v>63</v>
      </c>
      <c r="C411" s="63">
        <v>642</v>
      </c>
      <c r="D411" s="63">
        <v>541</v>
      </c>
      <c r="E411" s="63" t="s">
        <v>45</v>
      </c>
    </row>
    <row r="412" spans="1:5">
      <c r="A412" s="67">
        <v>1309</v>
      </c>
      <c r="B412" s="67">
        <v>63</v>
      </c>
      <c r="C412" s="63">
        <v>642</v>
      </c>
      <c r="D412" s="63">
        <v>541</v>
      </c>
      <c r="E412" s="63" t="s">
        <v>45</v>
      </c>
    </row>
    <row r="413" spans="1:5">
      <c r="A413" s="67">
        <v>1310</v>
      </c>
      <c r="B413" s="67">
        <v>63</v>
      </c>
      <c r="C413" s="63">
        <v>642</v>
      </c>
      <c r="D413" s="63">
        <v>541</v>
      </c>
      <c r="E413" s="63" t="s">
        <v>45</v>
      </c>
    </row>
    <row r="414" spans="1:5">
      <c r="A414" s="67">
        <v>1311</v>
      </c>
      <c r="B414" s="67">
        <v>63</v>
      </c>
      <c r="C414" s="63">
        <v>642</v>
      </c>
      <c r="D414" s="63">
        <v>541</v>
      </c>
      <c r="E414" s="63" t="s">
        <v>45</v>
      </c>
    </row>
    <row r="415" spans="1:5">
      <c r="A415" s="67">
        <v>1312</v>
      </c>
      <c r="B415" s="67">
        <v>63</v>
      </c>
      <c r="C415" s="63">
        <v>642</v>
      </c>
      <c r="D415" s="63">
        <v>541</v>
      </c>
      <c r="E415" s="63" t="s">
        <v>45</v>
      </c>
    </row>
    <row r="416" spans="1:5">
      <c r="A416" s="67">
        <v>1313</v>
      </c>
      <c r="B416" s="67">
        <v>63</v>
      </c>
      <c r="C416" s="63">
        <v>642</v>
      </c>
      <c r="D416" s="63">
        <v>541</v>
      </c>
      <c r="E416" s="63" t="s">
        <v>45</v>
      </c>
    </row>
    <row r="417" spans="1:5">
      <c r="A417" s="67">
        <v>1314</v>
      </c>
      <c r="B417" s="67">
        <v>63</v>
      </c>
      <c r="C417" s="63">
        <v>642</v>
      </c>
      <c r="D417" s="63">
        <v>541</v>
      </c>
      <c r="E417" s="63" t="s">
        <v>45</v>
      </c>
    </row>
    <row r="418" spans="1:5">
      <c r="A418" s="67">
        <v>1315</v>
      </c>
      <c r="B418" s="67">
        <v>63</v>
      </c>
      <c r="C418" s="63">
        <v>642</v>
      </c>
      <c r="D418" s="63">
        <v>541</v>
      </c>
      <c r="E418" s="63" t="s">
        <v>45</v>
      </c>
    </row>
    <row r="419" spans="1:5">
      <c r="A419" s="67">
        <v>1316</v>
      </c>
      <c r="B419" s="67">
        <v>63</v>
      </c>
      <c r="C419" s="63">
        <v>642</v>
      </c>
      <c r="D419" s="63">
        <v>541</v>
      </c>
      <c r="E419" s="63" t="s">
        <v>45</v>
      </c>
    </row>
    <row r="420" spans="1:5">
      <c r="A420" s="67">
        <v>1317</v>
      </c>
      <c r="B420" s="67">
        <v>63</v>
      </c>
      <c r="C420" s="63">
        <v>642</v>
      </c>
      <c r="D420" s="63">
        <v>541</v>
      </c>
      <c r="E420" s="63" t="s">
        <v>45</v>
      </c>
    </row>
    <row r="421" spans="1:5">
      <c r="A421" s="67">
        <v>1318</v>
      </c>
      <c r="B421" s="67">
        <v>63</v>
      </c>
      <c r="C421" s="63">
        <v>642</v>
      </c>
      <c r="D421" s="63">
        <v>541</v>
      </c>
      <c r="E421" s="63" t="s">
        <v>45</v>
      </c>
    </row>
    <row r="422" spans="1:5">
      <c r="A422" s="67">
        <v>1319</v>
      </c>
      <c r="B422" s="67">
        <v>63</v>
      </c>
      <c r="C422" s="63">
        <v>642</v>
      </c>
      <c r="D422" s="63">
        <v>541</v>
      </c>
      <c r="E422" s="63" t="s">
        <v>45</v>
      </c>
    </row>
    <row r="423" spans="1:5">
      <c r="A423" s="67">
        <v>1320</v>
      </c>
      <c r="B423" s="67">
        <v>63</v>
      </c>
      <c r="C423" s="63">
        <v>642</v>
      </c>
      <c r="D423" s="63">
        <v>541</v>
      </c>
      <c r="E423" s="63" t="s">
        <v>45</v>
      </c>
    </row>
    <row r="424" spans="1:5">
      <c r="A424" s="67">
        <v>1321</v>
      </c>
      <c r="B424" s="67">
        <v>63</v>
      </c>
      <c r="C424" s="63">
        <v>642</v>
      </c>
      <c r="D424" s="63">
        <v>541</v>
      </c>
      <c r="E424" s="63" t="s">
        <v>45</v>
      </c>
    </row>
    <row r="425" spans="1:5">
      <c r="A425" s="67">
        <v>1322</v>
      </c>
      <c r="B425" s="67">
        <v>63</v>
      </c>
      <c r="C425" s="63">
        <v>642</v>
      </c>
      <c r="D425" s="63">
        <v>541</v>
      </c>
      <c r="E425" s="63" t="s">
        <v>45</v>
      </c>
    </row>
    <row r="426" spans="1:5">
      <c r="A426" s="67">
        <v>1323</v>
      </c>
      <c r="B426" s="67">
        <v>63</v>
      </c>
      <c r="C426" s="63">
        <v>642</v>
      </c>
      <c r="D426" s="63">
        <v>541</v>
      </c>
      <c r="E426" s="63" t="s">
        <v>45</v>
      </c>
    </row>
    <row r="427" spans="1:5">
      <c r="A427" s="67">
        <v>1324</v>
      </c>
      <c r="B427" s="67">
        <v>63</v>
      </c>
      <c r="C427" s="63">
        <v>642</v>
      </c>
      <c r="D427" s="63">
        <v>541</v>
      </c>
      <c r="E427" s="63" t="s">
        <v>45</v>
      </c>
    </row>
    <row r="428" spans="1:5">
      <c r="A428" s="67">
        <v>1325</v>
      </c>
      <c r="B428" s="67">
        <v>63</v>
      </c>
      <c r="C428" s="63">
        <v>642</v>
      </c>
      <c r="D428" s="63">
        <v>541</v>
      </c>
      <c r="E428" s="63" t="s">
        <v>45</v>
      </c>
    </row>
    <row r="429" spans="1:5">
      <c r="A429" s="67">
        <v>1326</v>
      </c>
      <c r="B429" s="67">
        <v>63</v>
      </c>
      <c r="C429" s="63">
        <v>642</v>
      </c>
      <c r="D429" s="63">
        <v>541</v>
      </c>
      <c r="E429" s="63" t="s">
        <v>45</v>
      </c>
    </row>
    <row r="430" spans="1:5">
      <c r="A430" s="67">
        <v>1327</v>
      </c>
      <c r="B430" s="67">
        <v>63</v>
      </c>
      <c r="C430" s="63">
        <v>642</v>
      </c>
      <c r="D430" s="63">
        <v>541</v>
      </c>
      <c r="E430" s="63" t="s">
        <v>45</v>
      </c>
    </row>
    <row r="431" spans="1:5">
      <c r="A431" s="67">
        <v>1328</v>
      </c>
      <c r="B431" s="67">
        <v>63</v>
      </c>
      <c r="C431" s="63">
        <v>642</v>
      </c>
      <c r="D431" s="63">
        <v>541</v>
      </c>
      <c r="E431" s="63" t="s">
        <v>45</v>
      </c>
    </row>
    <row r="432" spans="1:5">
      <c r="A432" s="67">
        <v>1329</v>
      </c>
      <c r="B432" s="67">
        <v>63</v>
      </c>
      <c r="C432" s="63">
        <v>642</v>
      </c>
      <c r="D432" s="63">
        <v>541</v>
      </c>
      <c r="E432" s="63" t="s">
        <v>45</v>
      </c>
    </row>
    <row r="433" spans="1:5">
      <c r="A433" s="67">
        <v>1330</v>
      </c>
      <c r="B433" s="67">
        <v>63</v>
      </c>
      <c r="C433" s="63">
        <v>642</v>
      </c>
      <c r="D433" s="63">
        <v>541</v>
      </c>
      <c r="E433" s="63" t="s">
        <v>45</v>
      </c>
    </row>
    <row r="434" spans="1:5">
      <c r="A434" s="67">
        <v>1331</v>
      </c>
      <c r="B434" s="67">
        <v>63</v>
      </c>
      <c r="C434" s="63">
        <v>642</v>
      </c>
      <c r="D434" s="63">
        <v>541</v>
      </c>
      <c r="E434" s="63" t="s">
        <v>45</v>
      </c>
    </row>
    <row r="435" spans="1:5">
      <c r="A435" s="67">
        <v>1332</v>
      </c>
      <c r="B435" s="67">
        <v>63</v>
      </c>
      <c r="C435" s="63">
        <v>642</v>
      </c>
      <c r="D435" s="63">
        <v>541</v>
      </c>
      <c r="E435" s="63" t="s">
        <v>45</v>
      </c>
    </row>
    <row r="436" spans="1:5">
      <c r="A436" s="67">
        <v>1333</v>
      </c>
      <c r="B436" s="67">
        <v>63</v>
      </c>
      <c r="C436" s="63">
        <v>642</v>
      </c>
      <c r="D436" s="63">
        <v>541</v>
      </c>
      <c r="E436" s="63" t="s">
        <v>45</v>
      </c>
    </row>
    <row r="437" spans="1:5">
      <c r="A437" s="67">
        <v>1334</v>
      </c>
      <c r="B437" s="67">
        <v>63</v>
      </c>
      <c r="C437" s="63">
        <v>642</v>
      </c>
      <c r="D437" s="63">
        <v>541</v>
      </c>
      <c r="E437" s="63" t="s">
        <v>45</v>
      </c>
    </row>
    <row r="438" spans="1:5">
      <c r="A438" s="67">
        <v>1335</v>
      </c>
      <c r="B438" s="67">
        <v>63</v>
      </c>
      <c r="C438" s="63">
        <v>642</v>
      </c>
      <c r="D438" s="63">
        <v>541</v>
      </c>
      <c r="E438" s="63" t="s">
        <v>45</v>
      </c>
    </row>
    <row r="439" spans="1:5">
      <c r="A439" s="67">
        <v>1336</v>
      </c>
      <c r="B439" s="67">
        <v>63</v>
      </c>
      <c r="C439" s="63">
        <v>642</v>
      </c>
      <c r="D439" s="63">
        <v>541</v>
      </c>
      <c r="E439" s="63" t="s">
        <v>45</v>
      </c>
    </row>
    <row r="440" spans="1:5">
      <c r="A440" s="67">
        <v>1337</v>
      </c>
      <c r="B440" s="67">
        <v>63</v>
      </c>
      <c r="C440" s="63">
        <v>642</v>
      </c>
      <c r="D440" s="63">
        <v>541</v>
      </c>
      <c r="E440" s="63" t="s">
        <v>45</v>
      </c>
    </row>
    <row r="441" spans="1:5">
      <c r="A441" s="67">
        <v>1338</v>
      </c>
      <c r="B441" s="67">
        <v>63</v>
      </c>
      <c r="C441" s="63">
        <v>642</v>
      </c>
      <c r="D441" s="63">
        <v>541</v>
      </c>
      <c r="E441" s="63" t="s">
        <v>45</v>
      </c>
    </row>
    <row r="442" spans="1:5">
      <c r="A442" s="67">
        <v>1339</v>
      </c>
      <c r="B442" s="67">
        <v>63</v>
      </c>
      <c r="C442" s="63">
        <v>642</v>
      </c>
      <c r="D442" s="63">
        <v>541</v>
      </c>
      <c r="E442" s="63" t="s">
        <v>45</v>
      </c>
    </row>
    <row r="443" spans="1:5">
      <c r="A443" s="67">
        <v>1340</v>
      </c>
      <c r="B443" s="67">
        <v>63</v>
      </c>
      <c r="C443" s="63">
        <v>642</v>
      </c>
      <c r="D443" s="63">
        <v>541</v>
      </c>
      <c r="E443" s="63" t="s">
        <v>45</v>
      </c>
    </row>
    <row r="444" spans="1:5">
      <c r="A444" s="67">
        <v>1341</v>
      </c>
      <c r="B444" s="67">
        <v>63</v>
      </c>
      <c r="C444" s="63">
        <v>642</v>
      </c>
      <c r="D444" s="63">
        <v>541</v>
      </c>
      <c r="E444" s="63" t="s">
        <v>45</v>
      </c>
    </row>
    <row r="445" spans="1:5">
      <c r="A445" s="67">
        <v>1342</v>
      </c>
      <c r="B445" s="67">
        <v>63</v>
      </c>
      <c r="C445" s="63">
        <v>642</v>
      </c>
      <c r="D445" s="63">
        <v>541</v>
      </c>
      <c r="E445" s="63" t="s">
        <v>45</v>
      </c>
    </row>
    <row r="446" spans="1:5">
      <c r="A446" s="67">
        <v>1343</v>
      </c>
      <c r="B446" s="67">
        <v>63</v>
      </c>
      <c r="C446" s="63">
        <v>642</v>
      </c>
      <c r="D446" s="63">
        <v>541</v>
      </c>
      <c r="E446" s="63" t="s">
        <v>45</v>
      </c>
    </row>
    <row r="447" spans="1:5">
      <c r="A447" s="67">
        <v>1344</v>
      </c>
      <c r="B447" s="67">
        <v>63</v>
      </c>
      <c r="C447" s="63">
        <v>642</v>
      </c>
      <c r="D447" s="63">
        <v>541</v>
      </c>
      <c r="E447" s="63" t="s">
        <v>45</v>
      </c>
    </row>
    <row r="448" spans="1:5">
      <c r="A448" s="67">
        <v>1345</v>
      </c>
      <c r="B448" s="67">
        <v>63</v>
      </c>
      <c r="C448" s="63">
        <v>642</v>
      </c>
      <c r="D448" s="63">
        <v>541</v>
      </c>
      <c r="E448" s="63" t="s">
        <v>45</v>
      </c>
    </row>
    <row r="449" spans="1:5">
      <c r="A449" s="67">
        <v>1346</v>
      </c>
      <c r="B449" s="67">
        <v>63</v>
      </c>
      <c r="C449" s="63">
        <v>642</v>
      </c>
      <c r="D449" s="63">
        <v>541</v>
      </c>
      <c r="E449" s="63" t="s">
        <v>45</v>
      </c>
    </row>
    <row r="450" spans="1:5">
      <c r="A450" s="67">
        <v>1347</v>
      </c>
      <c r="B450" s="67">
        <v>63</v>
      </c>
      <c r="C450" s="63">
        <v>642</v>
      </c>
      <c r="D450" s="63">
        <v>541</v>
      </c>
      <c r="E450" s="63" t="s">
        <v>45</v>
      </c>
    </row>
    <row r="451" spans="1:5">
      <c r="A451" s="67">
        <v>1348</v>
      </c>
      <c r="B451" s="67">
        <v>63</v>
      </c>
      <c r="C451" s="63">
        <v>642</v>
      </c>
      <c r="D451" s="63">
        <v>541</v>
      </c>
      <c r="E451" s="63" t="s">
        <v>45</v>
      </c>
    </row>
    <row r="452" spans="1:5">
      <c r="A452" s="67">
        <v>1349</v>
      </c>
      <c r="B452" s="67">
        <v>63</v>
      </c>
      <c r="C452" s="63">
        <v>642</v>
      </c>
      <c r="D452" s="63">
        <v>541</v>
      </c>
      <c r="E452" s="63" t="s">
        <v>45</v>
      </c>
    </row>
    <row r="453" spans="1:5">
      <c r="A453" s="67">
        <v>1350</v>
      </c>
      <c r="B453" s="67">
        <v>63</v>
      </c>
      <c r="C453" s="63">
        <v>642</v>
      </c>
      <c r="D453" s="63">
        <v>541</v>
      </c>
      <c r="E453" s="63" t="s">
        <v>45</v>
      </c>
    </row>
    <row r="454" spans="1:5">
      <c r="A454" s="67">
        <v>1355</v>
      </c>
      <c r="B454" s="67">
        <v>63</v>
      </c>
      <c r="C454" s="63">
        <v>642</v>
      </c>
      <c r="D454" s="63">
        <v>541</v>
      </c>
      <c r="E454" s="63" t="s">
        <v>45</v>
      </c>
    </row>
    <row r="455" spans="1:5">
      <c r="A455" s="67">
        <v>1356</v>
      </c>
      <c r="B455" s="67">
        <v>63</v>
      </c>
      <c r="C455" s="63">
        <v>642</v>
      </c>
      <c r="D455" s="63">
        <v>541</v>
      </c>
      <c r="E455" s="63" t="s">
        <v>45</v>
      </c>
    </row>
    <row r="456" spans="1:5">
      <c r="A456" s="67">
        <v>1357</v>
      </c>
      <c r="B456" s="67">
        <v>63</v>
      </c>
      <c r="C456" s="63">
        <v>642</v>
      </c>
      <c r="D456" s="63">
        <v>541</v>
      </c>
      <c r="E456" s="63" t="s">
        <v>45</v>
      </c>
    </row>
    <row r="457" spans="1:5">
      <c r="A457" s="67">
        <v>1358</v>
      </c>
      <c r="B457" s="67">
        <v>63</v>
      </c>
      <c r="C457" s="63">
        <v>642</v>
      </c>
      <c r="D457" s="63">
        <v>541</v>
      </c>
      <c r="E457" s="63" t="s">
        <v>45</v>
      </c>
    </row>
    <row r="458" spans="1:5">
      <c r="A458" s="67">
        <v>1359</v>
      </c>
      <c r="B458" s="67">
        <v>63</v>
      </c>
      <c r="C458" s="63">
        <v>642</v>
      </c>
      <c r="D458" s="63">
        <v>541</v>
      </c>
      <c r="E458" s="63" t="s">
        <v>45</v>
      </c>
    </row>
    <row r="459" spans="1:5">
      <c r="A459" s="67">
        <v>1360</v>
      </c>
      <c r="B459" s="67">
        <v>63</v>
      </c>
      <c r="C459" s="63">
        <v>642</v>
      </c>
      <c r="D459" s="63">
        <v>541</v>
      </c>
      <c r="E459" s="63" t="s">
        <v>45</v>
      </c>
    </row>
    <row r="460" spans="1:5">
      <c r="A460" s="67">
        <v>1362</v>
      </c>
      <c r="B460" s="67">
        <v>63</v>
      </c>
      <c r="C460" s="63">
        <v>642</v>
      </c>
      <c r="D460" s="63">
        <v>541</v>
      </c>
      <c r="E460" s="63" t="s">
        <v>45</v>
      </c>
    </row>
    <row r="461" spans="1:5">
      <c r="A461" s="67">
        <v>1363</v>
      </c>
      <c r="B461" s="67">
        <v>63</v>
      </c>
      <c r="C461" s="63">
        <v>642</v>
      </c>
      <c r="D461" s="63">
        <v>541</v>
      </c>
      <c r="E461" s="63" t="s">
        <v>45</v>
      </c>
    </row>
    <row r="462" spans="1:5">
      <c r="A462" s="67">
        <v>1400</v>
      </c>
      <c r="B462" s="67">
        <v>63</v>
      </c>
      <c r="C462" s="63">
        <v>642</v>
      </c>
      <c r="D462" s="63">
        <v>541</v>
      </c>
      <c r="E462" s="63" t="s">
        <v>45</v>
      </c>
    </row>
    <row r="463" spans="1:5">
      <c r="A463" s="67">
        <v>1401</v>
      </c>
      <c r="B463" s="67">
        <v>63</v>
      </c>
      <c r="C463" s="63">
        <v>642</v>
      </c>
      <c r="D463" s="63">
        <v>541</v>
      </c>
      <c r="E463" s="63" t="s">
        <v>45</v>
      </c>
    </row>
    <row r="464" spans="1:5">
      <c r="A464" s="67">
        <v>1402</v>
      </c>
      <c r="B464" s="67">
        <v>63</v>
      </c>
      <c r="C464" s="63">
        <v>642</v>
      </c>
      <c r="D464" s="63">
        <v>541</v>
      </c>
      <c r="E464" s="63" t="s">
        <v>45</v>
      </c>
    </row>
    <row r="465" spans="1:5">
      <c r="A465" s="67">
        <v>1403</v>
      </c>
      <c r="B465" s="67">
        <v>63</v>
      </c>
      <c r="C465" s="63">
        <v>642</v>
      </c>
      <c r="D465" s="63">
        <v>541</v>
      </c>
      <c r="E465" s="63" t="s">
        <v>45</v>
      </c>
    </row>
    <row r="466" spans="1:5">
      <c r="A466" s="67">
        <v>1404</v>
      </c>
      <c r="B466" s="67">
        <v>63</v>
      </c>
      <c r="C466" s="63">
        <v>642</v>
      </c>
      <c r="D466" s="63">
        <v>541</v>
      </c>
      <c r="E466" s="63" t="s">
        <v>45</v>
      </c>
    </row>
    <row r="467" spans="1:5">
      <c r="A467" s="67">
        <v>1405</v>
      </c>
      <c r="B467" s="67">
        <v>63</v>
      </c>
      <c r="C467" s="63">
        <v>642</v>
      </c>
      <c r="D467" s="63">
        <v>541</v>
      </c>
      <c r="E467" s="63" t="s">
        <v>45</v>
      </c>
    </row>
    <row r="468" spans="1:5">
      <c r="A468" s="67">
        <v>1406</v>
      </c>
      <c r="B468" s="67">
        <v>63</v>
      </c>
      <c r="C468" s="63">
        <v>642</v>
      </c>
      <c r="D468" s="63">
        <v>541</v>
      </c>
      <c r="E468" s="63" t="s">
        <v>45</v>
      </c>
    </row>
    <row r="469" spans="1:5">
      <c r="A469" s="67">
        <v>1407</v>
      </c>
      <c r="B469" s="67">
        <v>63</v>
      </c>
      <c r="C469" s="63">
        <v>642</v>
      </c>
      <c r="D469" s="63">
        <v>541</v>
      </c>
      <c r="E469" s="63" t="s">
        <v>45</v>
      </c>
    </row>
    <row r="470" spans="1:5">
      <c r="A470" s="67">
        <v>1408</v>
      </c>
      <c r="B470" s="67">
        <v>63</v>
      </c>
      <c r="C470" s="63">
        <v>642</v>
      </c>
      <c r="D470" s="63">
        <v>541</v>
      </c>
      <c r="E470" s="63" t="s">
        <v>45</v>
      </c>
    </row>
    <row r="471" spans="1:5">
      <c r="A471" s="67">
        <v>1409</v>
      </c>
      <c r="B471" s="67">
        <v>63</v>
      </c>
      <c r="C471" s="63">
        <v>642</v>
      </c>
      <c r="D471" s="63">
        <v>541</v>
      </c>
      <c r="E471" s="63" t="s">
        <v>45</v>
      </c>
    </row>
    <row r="472" spans="1:5">
      <c r="A472" s="67">
        <v>1410</v>
      </c>
      <c r="B472" s="67">
        <v>63</v>
      </c>
      <c r="C472" s="63">
        <v>642</v>
      </c>
      <c r="D472" s="63">
        <v>541</v>
      </c>
      <c r="E472" s="63" t="s">
        <v>45</v>
      </c>
    </row>
    <row r="473" spans="1:5">
      <c r="A473" s="67">
        <v>1411</v>
      </c>
      <c r="B473" s="67">
        <v>63</v>
      </c>
      <c r="C473" s="63">
        <v>642</v>
      </c>
      <c r="D473" s="63">
        <v>541</v>
      </c>
      <c r="E473" s="63" t="s">
        <v>45</v>
      </c>
    </row>
    <row r="474" spans="1:5">
      <c r="A474" s="67">
        <v>1412</v>
      </c>
      <c r="B474" s="67">
        <v>63</v>
      </c>
      <c r="C474" s="63">
        <v>642</v>
      </c>
      <c r="D474" s="63">
        <v>541</v>
      </c>
      <c r="E474" s="63" t="s">
        <v>45</v>
      </c>
    </row>
    <row r="475" spans="1:5">
      <c r="A475" s="67">
        <v>1413</v>
      </c>
      <c r="B475" s="67">
        <v>63</v>
      </c>
      <c r="C475" s="63">
        <v>642</v>
      </c>
      <c r="D475" s="63">
        <v>541</v>
      </c>
      <c r="E475" s="63" t="s">
        <v>45</v>
      </c>
    </row>
    <row r="476" spans="1:5">
      <c r="A476" s="67">
        <v>1414</v>
      </c>
      <c r="B476" s="67">
        <v>63</v>
      </c>
      <c r="C476" s="63">
        <v>642</v>
      </c>
      <c r="D476" s="63">
        <v>541</v>
      </c>
      <c r="E476" s="63" t="s">
        <v>45</v>
      </c>
    </row>
    <row r="477" spans="1:5">
      <c r="A477" s="67">
        <v>1415</v>
      </c>
      <c r="B477" s="67">
        <v>63</v>
      </c>
      <c r="C477" s="63">
        <v>642</v>
      </c>
      <c r="D477" s="63">
        <v>541</v>
      </c>
      <c r="E477" s="63" t="s">
        <v>45</v>
      </c>
    </row>
    <row r="478" spans="1:5">
      <c r="A478" s="67">
        <v>1416</v>
      </c>
      <c r="B478" s="67">
        <v>63</v>
      </c>
      <c r="C478" s="63">
        <v>642</v>
      </c>
      <c r="D478" s="63">
        <v>541</v>
      </c>
      <c r="E478" s="63" t="s">
        <v>45</v>
      </c>
    </row>
    <row r="479" spans="1:5">
      <c r="A479" s="67">
        <v>1417</v>
      </c>
      <c r="B479" s="67">
        <v>63</v>
      </c>
      <c r="C479" s="63">
        <v>642</v>
      </c>
      <c r="D479" s="63">
        <v>541</v>
      </c>
      <c r="E479" s="63" t="s">
        <v>45</v>
      </c>
    </row>
    <row r="480" spans="1:5">
      <c r="A480" s="67">
        <v>1418</v>
      </c>
      <c r="B480" s="67">
        <v>63</v>
      </c>
      <c r="C480" s="63">
        <v>642</v>
      </c>
      <c r="D480" s="63">
        <v>541</v>
      </c>
      <c r="E480" s="63" t="s">
        <v>45</v>
      </c>
    </row>
    <row r="481" spans="1:5">
      <c r="A481" s="67">
        <v>1419</v>
      </c>
      <c r="B481" s="67">
        <v>63</v>
      </c>
      <c r="C481" s="63">
        <v>642</v>
      </c>
      <c r="D481" s="63">
        <v>541</v>
      </c>
      <c r="E481" s="63" t="s">
        <v>45</v>
      </c>
    </row>
    <row r="482" spans="1:5">
      <c r="A482" s="67">
        <v>1420</v>
      </c>
      <c r="B482" s="67">
        <v>63</v>
      </c>
      <c r="C482" s="63">
        <v>642</v>
      </c>
      <c r="D482" s="63">
        <v>541</v>
      </c>
      <c r="E482" s="63" t="s">
        <v>45</v>
      </c>
    </row>
    <row r="483" spans="1:5">
      <c r="A483" s="67">
        <v>1421</v>
      </c>
      <c r="B483" s="67">
        <v>63</v>
      </c>
      <c r="C483" s="63">
        <v>642</v>
      </c>
      <c r="D483" s="63">
        <v>541</v>
      </c>
      <c r="E483" s="63" t="s">
        <v>45</v>
      </c>
    </row>
    <row r="484" spans="1:5">
      <c r="A484" s="67">
        <v>1422</v>
      </c>
      <c r="B484" s="67">
        <v>63</v>
      </c>
      <c r="C484" s="63">
        <v>642</v>
      </c>
      <c r="D484" s="63">
        <v>541</v>
      </c>
      <c r="E484" s="63" t="s">
        <v>45</v>
      </c>
    </row>
    <row r="485" spans="1:5">
      <c r="A485" s="67">
        <v>1423</v>
      </c>
      <c r="B485" s="67">
        <v>63</v>
      </c>
      <c r="C485" s="63">
        <v>642</v>
      </c>
      <c r="D485" s="63">
        <v>541</v>
      </c>
      <c r="E485" s="63" t="s">
        <v>45</v>
      </c>
    </row>
    <row r="486" spans="1:5">
      <c r="A486" s="67">
        <v>1424</v>
      </c>
      <c r="B486" s="67">
        <v>63</v>
      </c>
      <c r="C486" s="63">
        <v>642</v>
      </c>
      <c r="D486" s="63">
        <v>541</v>
      </c>
      <c r="E486" s="63" t="s">
        <v>45</v>
      </c>
    </row>
    <row r="487" spans="1:5">
      <c r="A487" s="67">
        <v>1425</v>
      </c>
      <c r="B487" s="67">
        <v>63</v>
      </c>
      <c r="C487" s="63">
        <v>642</v>
      </c>
      <c r="D487" s="63">
        <v>541</v>
      </c>
      <c r="E487" s="63" t="s">
        <v>45</v>
      </c>
    </row>
    <row r="488" spans="1:5">
      <c r="A488" s="67">
        <v>1426</v>
      </c>
      <c r="B488" s="67">
        <v>63</v>
      </c>
      <c r="C488" s="63">
        <v>642</v>
      </c>
      <c r="D488" s="63">
        <v>541</v>
      </c>
      <c r="E488" s="63" t="s">
        <v>45</v>
      </c>
    </row>
    <row r="489" spans="1:5">
      <c r="A489" s="67">
        <v>1427</v>
      </c>
      <c r="B489" s="67">
        <v>63</v>
      </c>
      <c r="C489" s="63">
        <v>642</v>
      </c>
      <c r="D489" s="63">
        <v>541</v>
      </c>
      <c r="E489" s="63" t="s">
        <v>45</v>
      </c>
    </row>
    <row r="490" spans="1:5">
      <c r="A490" s="67">
        <v>1428</v>
      </c>
      <c r="B490" s="67">
        <v>63</v>
      </c>
      <c r="C490" s="63">
        <v>642</v>
      </c>
      <c r="D490" s="63">
        <v>541</v>
      </c>
      <c r="E490" s="63" t="s">
        <v>45</v>
      </c>
    </row>
    <row r="491" spans="1:5">
      <c r="A491" s="67">
        <v>1429</v>
      </c>
      <c r="B491" s="67">
        <v>63</v>
      </c>
      <c r="C491" s="63">
        <v>642</v>
      </c>
      <c r="D491" s="63">
        <v>541</v>
      </c>
      <c r="E491" s="63" t="s">
        <v>45</v>
      </c>
    </row>
    <row r="492" spans="1:5">
      <c r="A492" s="67">
        <v>1430</v>
      </c>
      <c r="B492" s="67">
        <v>63</v>
      </c>
      <c r="C492" s="63">
        <v>642</v>
      </c>
      <c r="D492" s="63">
        <v>541</v>
      </c>
      <c r="E492" s="63" t="s">
        <v>45</v>
      </c>
    </row>
    <row r="493" spans="1:5">
      <c r="A493" s="67">
        <v>1431</v>
      </c>
      <c r="B493" s="67">
        <v>63</v>
      </c>
      <c r="C493" s="63">
        <v>642</v>
      </c>
      <c r="D493" s="63">
        <v>541</v>
      </c>
      <c r="E493" s="63" t="s">
        <v>45</v>
      </c>
    </row>
    <row r="494" spans="1:5">
      <c r="A494" s="67">
        <v>1432</v>
      </c>
      <c r="B494" s="67">
        <v>63</v>
      </c>
      <c r="C494" s="63">
        <v>642</v>
      </c>
      <c r="D494" s="63">
        <v>541</v>
      </c>
      <c r="E494" s="63" t="s">
        <v>45</v>
      </c>
    </row>
    <row r="495" spans="1:5">
      <c r="A495" s="67">
        <v>1433</v>
      </c>
      <c r="B495" s="67">
        <v>63</v>
      </c>
      <c r="C495" s="63">
        <v>642</v>
      </c>
      <c r="D495" s="63">
        <v>541</v>
      </c>
      <c r="E495" s="63" t="s">
        <v>45</v>
      </c>
    </row>
    <row r="496" spans="1:5">
      <c r="A496" s="67">
        <v>1434</v>
      </c>
      <c r="B496" s="67">
        <v>63</v>
      </c>
      <c r="C496" s="63">
        <v>642</v>
      </c>
      <c r="D496" s="63">
        <v>541</v>
      </c>
      <c r="E496" s="63" t="s">
        <v>45</v>
      </c>
    </row>
    <row r="497" spans="1:5">
      <c r="A497" s="67">
        <v>1435</v>
      </c>
      <c r="B497" s="67">
        <v>63</v>
      </c>
      <c r="C497" s="63">
        <v>642</v>
      </c>
      <c r="D497" s="63">
        <v>541</v>
      </c>
      <c r="E497" s="63" t="s">
        <v>45</v>
      </c>
    </row>
    <row r="498" spans="1:5">
      <c r="A498" s="67">
        <v>1436</v>
      </c>
      <c r="B498" s="67">
        <v>63</v>
      </c>
      <c r="C498" s="63">
        <v>642</v>
      </c>
      <c r="D498" s="63">
        <v>541</v>
      </c>
      <c r="E498" s="63" t="s">
        <v>45</v>
      </c>
    </row>
    <row r="499" spans="1:5">
      <c r="A499" s="67">
        <v>1437</v>
      </c>
      <c r="B499" s="67">
        <v>63</v>
      </c>
      <c r="C499" s="63">
        <v>642</v>
      </c>
      <c r="D499" s="63">
        <v>541</v>
      </c>
      <c r="E499" s="63" t="s">
        <v>45</v>
      </c>
    </row>
    <row r="500" spans="1:5">
      <c r="A500" s="67">
        <v>1438</v>
      </c>
      <c r="B500" s="67">
        <v>63</v>
      </c>
      <c r="C500" s="63">
        <v>642</v>
      </c>
      <c r="D500" s="63">
        <v>541</v>
      </c>
      <c r="E500" s="63" t="s">
        <v>45</v>
      </c>
    </row>
    <row r="501" spans="1:5">
      <c r="A501" s="67">
        <v>1439</v>
      </c>
      <c r="B501" s="67">
        <v>63</v>
      </c>
      <c r="C501" s="63">
        <v>642</v>
      </c>
      <c r="D501" s="63">
        <v>541</v>
      </c>
      <c r="E501" s="63" t="s">
        <v>45</v>
      </c>
    </row>
    <row r="502" spans="1:5">
      <c r="A502" s="67">
        <v>1440</v>
      </c>
      <c r="B502" s="67">
        <v>63</v>
      </c>
      <c r="C502" s="63">
        <v>642</v>
      </c>
      <c r="D502" s="63">
        <v>541</v>
      </c>
      <c r="E502" s="63" t="s">
        <v>45</v>
      </c>
    </row>
    <row r="503" spans="1:5">
      <c r="A503" s="67">
        <v>1441</v>
      </c>
      <c r="B503" s="67">
        <v>63</v>
      </c>
      <c r="C503" s="63">
        <v>642</v>
      </c>
      <c r="D503" s="63">
        <v>541</v>
      </c>
      <c r="E503" s="63" t="s">
        <v>45</v>
      </c>
    </row>
    <row r="504" spans="1:5">
      <c r="A504" s="67">
        <v>1442</v>
      </c>
      <c r="B504" s="67">
        <v>63</v>
      </c>
      <c r="C504" s="63">
        <v>642</v>
      </c>
      <c r="D504" s="63">
        <v>541</v>
      </c>
      <c r="E504" s="63" t="s">
        <v>45</v>
      </c>
    </row>
    <row r="505" spans="1:5">
      <c r="A505" s="67">
        <v>1443</v>
      </c>
      <c r="B505" s="67">
        <v>63</v>
      </c>
      <c r="C505" s="63">
        <v>642</v>
      </c>
      <c r="D505" s="63">
        <v>541</v>
      </c>
      <c r="E505" s="63" t="s">
        <v>45</v>
      </c>
    </row>
    <row r="506" spans="1:5">
      <c r="A506" s="67">
        <v>1444</v>
      </c>
      <c r="B506" s="67">
        <v>63</v>
      </c>
      <c r="C506" s="63">
        <v>642</v>
      </c>
      <c r="D506" s="63">
        <v>541</v>
      </c>
      <c r="E506" s="63" t="s">
        <v>45</v>
      </c>
    </row>
    <row r="507" spans="1:5">
      <c r="A507" s="67">
        <v>1445</v>
      </c>
      <c r="B507" s="67">
        <v>63</v>
      </c>
      <c r="C507" s="63">
        <v>642</v>
      </c>
      <c r="D507" s="63">
        <v>541</v>
      </c>
      <c r="E507" s="63" t="s">
        <v>45</v>
      </c>
    </row>
    <row r="508" spans="1:5">
      <c r="A508" s="67">
        <v>1450</v>
      </c>
      <c r="B508" s="67">
        <v>63</v>
      </c>
      <c r="C508" s="63">
        <v>642</v>
      </c>
      <c r="D508" s="63">
        <v>541</v>
      </c>
      <c r="E508" s="63" t="s">
        <v>45</v>
      </c>
    </row>
    <row r="509" spans="1:5">
      <c r="A509" s="67">
        <v>1452</v>
      </c>
      <c r="B509" s="67">
        <v>63</v>
      </c>
      <c r="C509" s="63">
        <v>642</v>
      </c>
      <c r="D509" s="63">
        <v>541</v>
      </c>
      <c r="E509" s="63" t="s">
        <v>45</v>
      </c>
    </row>
    <row r="510" spans="1:5">
      <c r="A510" s="67">
        <v>1453</v>
      </c>
      <c r="B510" s="67">
        <v>63</v>
      </c>
      <c r="C510" s="63">
        <v>642</v>
      </c>
      <c r="D510" s="63">
        <v>541</v>
      </c>
      <c r="E510" s="63" t="s">
        <v>45</v>
      </c>
    </row>
    <row r="511" spans="1:5">
      <c r="A511" s="67">
        <v>1454</v>
      </c>
      <c r="B511" s="67">
        <v>63</v>
      </c>
      <c r="C511" s="63">
        <v>642</v>
      </c>
      <c r="D511" s="63">
        <v>541</v>
      </c>
      <c r="E511" s="63" t="s">
        <v>45</v>
      </c>
    </row>
    <row r="512" spans="1:5">
      <c r="A512" s="67">
        <v>1455</v>
      </c>
      <c r="B512" s="67">
        <v>63</v>
      </c>
      <c r="C512" s="63">
        <v>642</v>
      </c>
      <c r="D512" s="63">
        <v>541</v>
      </c>
      <c r="E512" s="63" t="s">
        <v>45</v>
      </c>
    </row>
    <row r="513" spans="1:5">
      <c r="A513" s="67">
        <v>1456</v>
      </c>
      <c r="B513" s="67">
        <v>63</v>
      </c>
      <c r="C513" s="63">
        <v>642</v>
      </c>
      <c r="D513" s="63">
        <v>541</v>
      </c>
      <c r="E513" s="63" t="s">
        <v>45</v>
      </c>
    </row>
    <row r="514" spans="1:5">
      <c r="A514" s="67">
        <v>1457</v>
      </c>
      <c r="B514" s="67">
        <v>63</v>
      </c>
      <c r="C514" s="63">
        <v>642</v>
      </c>
      <c r="D514" s="63">
        <v>541</v>
      </c>
      <c r="E514" s="63" t="s">
        <v>45</v>
      </c>
    </row>
    <row r="515" spans="1:5">
      <c r="A515" s="67">
        <v>1458</v>
      </c>
      <c r="B515" s="67">
        <v>63</v>
      </c>
      <c r="C515" s="63">
        <v>642</v>
      </c>
      <c r="D515" s="63">
        <v>541</v>
      </c>
      <c r="E515" s="63" t="s">
        <v>45</v>
      </c>
    </row>
    <row r="516" spans="1:5">
      <c r="A516" s="67">
        <v>1459</v>
      </c>
      <c r="B516" s="67">
        <v>63</v>
      </c>
      <c r="C516" s="63">
        <v>642</v>
      </c>
      <c r="D516" s="63">
        <v>541</v>
      </c>
      <c r="E516" s="63" t="s">
        <v>45</v>
      </c>
    </row>
    <row r="517" spans="1:5">
      <c r="A517" s="67">
        <v>1460</v>
      </c>
      <c r="B517" s="67">
        <v>63</v>
      </c>
      <c r="C517" s="63">
        <v>642</v>
      </c>
      <c r="D517" s="63">
        <v>541</v>
      </c>
      <c r="E517" s="63" t="s">
        <v>45</v>
      </c>
    </row>
    <row r="518" spans="1:5">
      <c r="A518" s="67">
        <v>1461</v>
      </c>
      <c r="B518" s="67">
        <v>63</v>
      </c>
      <c r="C518" s="63">
        <v>642</v>
      </c>
      <c r="D518" s="63">
        <v>541</v>
      </c>
      <c r="E518" s="63" t="s">
        <v>45</v>
      </c>
    </row>
    <row r="519" spans="1:5">
      <c r="A519" s="67">
        <v>1462</v>
      </c>
      <c r="B519" s="67">
        <v>63</v>
      </c>
      <c r="C519" s="63">
        <v>642</v>
      </c>
      <c r="D519" s="63">
        <v>541</v>
      </c>
      <c r="E519" s="63" t="s">
        <v>45</v>
      </c>
    </row>
    <row r="520" spans="1:5">
      <c r="A520" s="67">
        <v>1463</v>
      </c>
      <c r="B520" s="67">
        <v>63</v>
      </c>
      <c r="C520" s="63">
        <v>642</v>
      </c>
      <c r="D520" s="63">
        <v>541</v>
      </c>
      <c r="E520" s="63" t="s">
        <v>45</v>
      </c>
    </row>
    <row r="521" spans="1:5">
      <c r="A521" s="67">
        <v>1465</v>
      </c>
      <c r="B521" s="67">
        <v>63</v>
      </c>
      <c r="C521" s="63">
        <v>642</v>
      </c>
      <c r="D521" s="63">
        <v>541</v>
      </c>
      <c r="E521" s="63" t="s">
        <v>45</v>
      </c>
    </row>
    <row r="522" spans="1:5">
      <c r="A522" s="67">
        <v>1467</v>
      </c>
      <c r="B522" s="67">
        <v>63</v>
      </c>
      <c r="C522" s="63">
        <v>642</v>
      </c>
      <c r="D522" s="63">
        <v>541</v>
      </c>
      <c r="E522" s="63" t="s">
        <v>45</v>
      </c>
    </row>
    <row r="523" spans="1:5">
      <c r="A523" s="67">
        <v>1468</v>
      </c>
      <c r="B523" s="67">
        <v>63</v>
      </c>
      <c r="C523" s="63">
        <v>642</v>
      </c>
      <c r="D523" s="63">
        <v>541</v>
      </c>
      <c r="E523" s="63" t="s">
        <v>45</v>
      </c>
    </row>
    <row r="524" spans="1:5">
      <c r="A524" s="67">
        <v>1470</v>
      </c>
      <c r="B524" s="67">
        <v>63</v>
      </c>
      <c r="C524" s="63">
        <v>642</v>
      </c>
      <c r="D524" s="63">
        <v>541</v>
      </c>
      <c r="E524" s="63" t="s">
        <v>45</v>
      </c>
    </row>
    <row r="525" spans="1:5">
      <c r="A525" s="67">
        <v>1472</v>
      </c>
      <c r="B525" s="67">
        <v>63</v>
      </c>
      <c r="C525" s="63">
        <v>642</v>
      </c>
      <c r="D525" s="63">
        <v>541</v>
      </c>
      <c r="E525" s="63" t="s">
        <v>45</v>
      </c>
    </row>
    <row r="526" spans="1:5">
      <c r="A526" s="67">
        <v>1474</v>
      </c>
      <c r="B526" s="67">
        <v>63</v>
      </c>
      <c r="C526" s="63">
        <v>642</v>
      </c>
      <c r="D526" s="63">
        <v>541</v>
      </c>
      <c r="E526" s="63" t="s">
        <v>45</v>
      </c>
    </row>
    <row r="527" spans="1:5">
      <c r="A527" s="67">
        <v>1475</v>
      </c>
      <c r="B527" s="67">
        <v>63</v>
      </c>
      <c r="C527" s="63">
        <v>642</v>
      </c>
      <c r="D527" s="63">
        <v>541</v>
      </c>
      <c r="E527" s="63" t="s">
        <v>45</v>
      </c>
    </row>
    <row r="528" spans="1:5">
      <c r="A528" s="67">
        <v>1476</v>
      </c>
      <c r="B528" s="67">
        <v>63</v>
      </c>
      <c r="C528" s="63">
        <v>642</v>
      </c>
      <c r="D528" s="63">
        <v>541</v>
      </c>
      <c r="E528" s="63" t="s">
        <v>45</v>
      </c>
    </row>
    <row r="529" spans="1:5">
      <c r="A529" s="67">
        <v>1477</v>
      </c>
      <c r="B529" s="67">
        <v>63</v>
      </c>
      <c r="C529" s="63">
        <v>642</v>
      </c>
      <c r="D529" s="63">
        <v>541</v>
      </c>
      <c r="E529" s="63" t="s">
        <v>45</v>
      </c>
    </row>
    <row r="530" spans="1:5">
      <c r="A530" s="67">
        <v>1478</v>
      </c>
      <c r="B530" s="67">
        <v>63</v>
      </c>
      <c r="C530" s="63">
        <v>642</v>
      </c>
      <c r="D530" s="63">
        <v>541</v>
      </c>
      <c r="E530" s="63" t="s">
        <v>45</v>
      </c>
    </row>
    <row r="531" spans="1:5">
      <c r="A531" s="67">
        <v>1479</v>
      </c>
      <c r="B531" s="67">
        <v>63</v>
      </c>
      <c r="C531" s="63">
        <v>642</v>
      </c>
      <c r="D531" s="63">
        <v>541</v>
      </c>
      <c r="E531" s="63" t="s">
        <v>45</v>
      </c>
    </row>
    <row r="532" spans="1:5">
      <c r="A532" s="67">
        <v>1480</v>
      </c>
      <c r="B532" s="67">
        <v>63</v>
      </c>
      <c r="C532" s="63">
        <v>642</v>
      </c>
      <c r="D532" s="63">
        <v>541</v>
      </c>
      <c r="E532" s="63" t="s">
        <v>45</v>
      </c>
    </row>
    <row r="533" spans="1:5">
      <c r="A533" s="67">
        <v>1481</v>
      </c>
      <c r="B533" s="67">
        <v>63</v>
      </c>
      <c r="C533" s="63">
        <v>642</v>
      </c>
      <c r="D533" s="63">
        <v>541</v>
      </c>
      <c r="E533" s="63" t="s">
        <v>45</v>
      </c>
    </row>
    <row r="534" spans="1:5">
      <c r="A534" s="67">
        <v>1482</v>
      </c>
      <c r="B534" s="67">
        <v>63</v>
      </c>
      <c r="C534" s="63">
        <v>642</v>
      </c>
      <c r="D534" s="63">
        <v>541</v>
      </c>
      <c r="E534" s="63" t="s">
        <v>45</v>
      </c>
    </row>
    <row r="535" spans="1:5">
      <c r="A535" s="67">
        <v>1484</v>
      </c>
      <c r="B535" s="67">
        <v>63</v>
      </c>
      <c r="C535" s="63">
        <v>642</v>
      </c>
      <c r="D535" s="63">
        <v>541</v>
      </c>
      <c r="E535" s="63" t="s">
        <v>45</v>
      </c>
    </row>
    <row r="536" spans="1:5">
      <c r="A536" s="67">
        <v>1485</v>
      </c>
      <c r="B536" s="67">
        <v>63</v>
      </c>
      <c r="C536" s="63">
        <v>642</v>
      </c>
      <c r="D536" s="63">
        <v>541</v>
      </c>
      <c r="E536" s="63" t="s">
        <v>45</v>
      </c>
    </row>
    <row r="537" spans="1:5">
      <c r="A537" s="67">
        <v>1487</v>
      </c>
      <c r="B537" s="67">
        <v>63</v>
      </c>
      <c r="C537" s="63">
        <v>642</v>
      </c>
      <c r="D537" s="63">
        <v>541</v>
      </c>
      <c r="E537" s="63" t="s">
        <v>45</v>
      </c>
    </row>
    <row r="538" spans="1:5">
      <c r="A538" s="67">
        <v>1490</v>
      </c>
      <c r="B538" s="67">
        <v>63</v>
      </c>
      <c r="C538" s="63">
        <v>642</v>
      </c>
      <c r="D538" s="63">
        <v>541</v>
      </c>
      <c r="E538" s="63" t="s">
        <v>45</v>
      </c>
    </row>
    <row r="539" spans="1:5">
      <c r="A539" s="67">
        <v>1493</v>
      </c>
      <c r="B539" s="67">
        <v>63</v>
      </c>
      <c r="C539" s="63">
        <v>642</v>
      </c>
      <c r="D539" s="63">
        <v>541</v>
      </c>
      <c r="E539" s="63" t="s">
        <v>45</v>
      </c>
    </row>
    <row r="540" spans="1:5">
      <c r="A540" s="67">
        <v>1495</v>
      </c>
      <c r="B540" s="67">
        <v>63</v>
      </c>
      <c r="C540" s="63">
        <v>642</v>
      </c>
      <c r="D540" s="63">
        <v>541</v>
      </c>
      <c r="E540" s="63" t="s">
        <v>45</v>
      </c>
    </row>
    <row r="541" spans="1:5">
      <c r="A541" s="67">
        <v>1499</v>
      </c>
      <c r="B541" s="67">
        <v>63</v>
      </c>
      <c r="C541" s="63">
        <v>642</v>
      </c>
      <c r="D541" s="63">
        <v>541</v>
      </c>
      <c r="E541" s="63" t="s">
        <v>45</v>
      </c>
    </row>
    <row r="542" spans="1:5">
      <c r="A542" s="67">
        <v>1502</v>
      </c>
      <c r="B542" s="67">
        <v>63</v>
      </c>
      <c r="C542" s="63">
        <v>642</v>
      </c>
      <c r="D542" s="63">
        <v>541</v>
      </c>
      <c r="E542" s="63" t="s">
        <v>45</v>
      </c>
    </row>
    <row r="543" spans="1:5">
      <c r="A543" s="67">
        <v>1503</v>
      </c>
      <c r="B543" s="67">
        <v>63</v>
      </c>
      <c r="C543" s="63">
        <v>642</v>
      </c>
      <c r="D543" s="63">
        <v>541</v>
      </c>
      <c r="E543" s="63" t="s">
        <v>45</v>
      </c>
    </row>
    <row r="544" spans="1:5">
      <c r="A544" s="67">
        <v>1504</v>
      </c>
      <c r="B544" s="67">
        <v>63</v>
      </c>
      <c r="C544" s="63">
        <v>642</v>
      </c>
      <c r="D544" s="63">
        <v>541</v>
      </c>
      <c r="E544" s="63" t="s">
        <v>45</v>
      </c>
    </row>
    <row r="545" spans="1:5">
      <c r="A545" s="67">
        <v>1505</v>
      </c>
      <c r="B545" s="67">
        <v>63</v>
      </c>
      <c r="C545" s="63">
        <v>642</v>
      </c>
      <c r="D545" s="63">
        <v>541</v>
      </c>
      <c r="E545" s="63" t="s">
        <v>45</v>
      </c>
    </row>
    <row r="546" spans="1:5">
      <c r="A546" s="67">
        <v>1506</v>
      </c>
      <c r="B546" s="67">
        <v>63</v>
      </c>
      <c r="C546" s="63">
        <v>642</v>
      </c>
      <c r="D546" s="63">
        <v>541</v>
      </c>
      <c r="E546" s="63" t="s">
        <v>45</v>
      </c>
    </row>
    <row r="547" spans="1:5">
      <c r="A547" s="67">
        <v>1507</v>
      </c>
      <c r="B547" s="67">
        <v>63</v>
      </c>
      <c r="C547" s="63">
        <v>642</v>
      </c>
      <c r="D547" s="63">
        <v>541</v>
      </c>
      <c r="E547" s="63" t="s">
        <v>45</v>
      </c>
    </row>
    <row r="548" spans="1:5">
      <c r="A548" s="67">
        <v>1508</v>
      </c>
      <c r="B548" s="67">
        <v>63</v>
      </c>
      <c r="C548" s="63">
        <v>642</v>
      </c>
      <c r="D548" s="63">
        <v>541</v>
      </c>
      <c r="E548" s="63" t="s">
        <v>45</v>
      </c>
    </row>
    <row r="549" spans="1:5">
      <c r="A549" s="67">
        <v>1509</v>
      </c>
      <c r="B549" s="67">
        <v>63</v>
      </c>
      <c r="C549" s="63">
        <v>642</v>
      </c>
      <c r="D549" s="63">
        <v>541</v>
      </c>
      <c r="E549" s="63" t="s">
        <v>45</v>
      </c>
    </row>
    <row r="550" spans="1:5">
      <c r="A550" s="67">
        <v>1510</v>
      </c>
      <c r="B550" s="67">
        <v>63</v>
      </c>
      <c r="C550" s="63">
        <v>642</v>
      </c>
      <c r="D550" s="63">
        <v>541</v>
      </c>
      <c r="E550" s="63" t="s">
        <v>45</v>
      </c>
    </row>
    <row r="551" spans="1:5">
      <c r="A551" s="67">
        <v>1511</v>
      </c>
      <c r="B551" s="67">
        <v>63</v>
      </c>
      <c r="C551" s="63">
        <v>642</v>
      </c>
      <c r="D551" s="63">
        <v>541</v>
      </c>
      <c r="E551" s="63" t="s">
        <v>45</v>
      </c>
    </row>
    <row r="552" spans="1:5">
      <c r="A552" s="67">
        <v>1515</v>
      </c>
      <c r="B552" s="67">
        <v>63</v>
      </c>
      <c r="C552" s="63">
        <v>642</v>
      </c>
      <c r="D552" s="63">
        <v>541</v>
      </c>
      <c r="E552" s="63" t="s">
        <v>45</v>
      </c>
    </row>
    <row r="553" spans="1:5">
      <c r="A553" s="67">
        <v>1516</v>
      </c>
      <c r="B553" s="67">
        <v>63</v>
      </c>
      <c r="C553" s="63">
        <v>642</v>
      </c>
      <c r="D553" s="63">
        <v>541</v>
      </c>
      <c r="E553" s="63" t="s">
        <v>45</v>
      </c>
    </row>
    <row r="554" spans="1:5">
      <c r="A554" s="67">
        <v>1517</v>
      </c>
      <c r="B554" s="67">
        <v>63</v>
      </c>
      <c r="C554" s="63">
        <v>642</v>
      </c>
      <c r="D554" s="63">
        <v>541</v>
      </c>
      <c r="E554" s="63" t="s">
        <v>45</v>
      </c>
    </row>
    <row r="555" spans="1:5">
      <c r="A555" s="67">
        <v>1544</v>
      </c>
      <c r="B555" s="67">
        <v>63</v>
      </c>
      <c r="C555" s="63">
        <v>642</v>
      </c>
      <c r="D555" s="63">
        <v>541</v>
      </c>
      <c r="E555" s="63" t="s">
        <v>45</v>
      </c>
    </row>
    <row r="556" spans="1:5">
      <c r="A556" s="67">
        <v>1545</v>
      </c>
      <c r="B556" s="67">
        <v>63</v>
      </c>
      <c r="C556" s="63">
        <v>642</v>
      </c>
      <c r="D556" s="63">
        <v>541</v>
      </c>
      <c r="E556" s="63" t="s">
        <v>45</v>
      </c>
    </row>
    <row r="557" spans="1:5">
      <c r="A557" s="67">
        <v>1546</v>
      </c>
      <c r="B557" s="67">
        <v>63</v>
      </c>
      <c r="C557" s="63">
        <v>642</v>
      </c>
      <c r="D557" s="63">
        <v>541</v>
      </c>
      <c r="E557" s="63" t="s">
        <v>45</v>
      </c>
    </row>
    <row r="558" spans="1:5">
      <c r="A558" s="67">
        <v>1547</v>
      </c>
      <c r="B558" s="67">
        <v>63</v>
      </c>
      <c r="C558" s="63">
        <v>642</v>
      </c>
      <c r="D558" s="63">
        <v>541</v>
      </c>
      <c r="E558" s="63" t="s">
        <v>45</v>
      </c>
    </row>
    <row r="559" spans="1:5">
      <c r="A559" s="67">
        <v>1549</v>
      </c>
      <c r="B559" s="67">
        <v>63</v>
      </c>
      <c r="C559" s="63">
        <v>642</v>
      </c>
      <c r="D559" s="63">
        <v>541</v>
      </c>
      <c r="E559" s="63" t="s">
        <v>45</v>
      </c>
    </row>
    <row r="560" spans="1:5">
      <c r="A560" s="67">
        <v>1550</v>
      </c>
      <c r="B560" s="67">
        <v>63</v>
      </c>
      <c r="C560" s="63">
        <v>642</v>
      </c>
      <c r="D560" s="63">
        <v>541</v>
      </c>
      <c r="E560" s="63" t="s">
        <v>45</v>
      </c>
    </row>
    <row r="561" spans="1:5">
      <c r="A561" s="67">
        <v>1551</v>
      </c>
      <c r="B561" s="67">
        <v>63</v>
      </c>
      <c r="C561" s="63">
        <v>642</v>
      </c>
      <c r="D561" s="63">
        <v>541</v>
      </c>
      <c r="E561" s="63" t="s">
        <v>45</v>
      </c>
    </row>
    <row r="562" spans="1:5">
      <c r="A562" s="67">
        <v>1552</v>
      </c>
      <c r="B562" s="67">
        <v>63</v>
      </c>
      <c r="C562" s="63">
        <v>642</v>
      </c>
      <c r="D562" s="63">
        <v>541</v>
      </c>
      <c r="E562" s="63" t="s">
        <v>45</v>
      </c>
    </row>
    <row r="563" spans="1:5">
      <c r="A563" s="67">
        <v>1553</v>
      </c>
      <c r="B563" s="67">
        <v>63</v>
      </c>
      <c r="C563" s="63">
        <v>642</v>
      </c>
      <c r="D563" s="63">
        <v>541</v>
      </c>
      <c r="E563" s="63" t="s">
        <v>45</v>
      </c>
    </row>
    <row r="564" spans="1:5">
      <c r="A564" s="67">
        <v>1554</v>
      </c>
      <c r="B564" s="67">
        <v>63</v>
      </c>
      <c r="C564" s="63">
        <v>642</v>
      </c>
      <c r="D564" s="63">
        <v>541</v>
      </c>
      <c r="E564" s="63" t="s">
        <v>45</v>
      </c>
    </row>
    <row r="565" spans="1:5">
      <c r="A565" s="67">
        <v>1555</v>
      </c>
      <c r="B565" s="67">
        <v>63</v>
      </c>
      <c r="C565" s="63">
        <v>642</v>
      </c>
      <c r="D565" s="63">
        <v>541</v>
      </c>
      <c r="E565" s="63" t="s">
        <v>45</v>
      </c>
    </row>
    <row r="566" spans="1:5">
      <c r="A566" s="67">
        <v>1556</v>
      </c>
      <c r="B566" s="67">
        <v>63</v>
      </c>
      <c r="C566" s="63">
        <v>642</v>
      </c>
      <c r="D566" s="63">
        <v>541</v>
      </c>
      <c r="E566" s="63" t="s">
        <v>45</v>
      </c>
    </row>
    <row r="567" spans="1:5">
      <c r="A567" s="67">
        <v>1557</v>
      </c>
      <c r="B567" s="67">
        <v>63</v>
      </c>
      <c r="C567" s="63">
        <v>642</v>
      </c>
      <c r="D567" s="63">
        <v>541</v>
      </c>
      <c r="E567" s="63" t="s">
        <v>45</v>
      </c>
    </row>
    <row r="568" spans="1:5">
      <c r="A568" s="67">
        <v>1558</v>
      </c>
      <c r="B568" s="67">
        <v>63</v>
      </c>
      <c r="C568" s="63">
        <v>642</v>
      </c>
      <c r="D568" s="63">
        <v>541</v>
      </c>
      <c r="E568" s="63" t="s">
        <v>45</v>
      </c>
    </row>
    <row r="569" spans="1:5">
      <c r="A569" s="67">
        <v>1559</v>
      </c>
      <c r="B569" s="67">
        <v>63</v>
      </c>
      <c r="C569" s="63">
        <v>642</v>
      </c>
      <c r="D569" s="63">
        <v>541</v>
      </c>
      <c r="E569" s="63" t="s">
        <v>45</v>
      </c>
    </row>
    <row r="570" spans="1:5">
      <c r="A570" s="67">
        <v>1560</v>
      </c>
      <c r="B570" s="67">
        <v>63</v>
      </c>
      <c r="C570" s="63">
        <v>642</v>
      </c>
      <c r="D570" s="63">
        <v>541</v>
      </c>
      <c r="E570" s="63" t="s">
        <v>45</v>
      </c>
    </row>
    <row r="571" spans="1:5">
      <c r="A571" s="67">
        <v>1565</v>
      </c>
      <c r="B571" s="67">
        <v>63</v>
      </c>
      <c r="C571" s="63">
        <v>642</v>
      </c>
      <c r="D571" s="63">
        <v>541</v>
      </c>
      <c r="E571" s="63" t="s">
        <v>45</v>
      </c>
    </row>
    <row r="572" spans="1:5">
      <c r="A572" s="67">
        <v>1570</v>
      </c>
      <c r="B572" s="67">
        <v>63</v>
      </c>
      <c r="C572" s="63">
        <v>642</v>
      </c>
      <c r="D572" s="63">
        <v>541</v>
      </c>
      <c r="E572" s="63" t="s">
        <v>45</v>
      </c>
    </row>
    <row r="573" spans="1:5">
      <c r="A573" s="67">
        <v>1571</v>
      </c>
      <c r="B573" s="67">
        <v>63</v>
      </c>
      <c r="C573" s="63">
        <v>642</v>
      </c>
      <c r="D573" s="63">
        <v>541</v>
      </c>
      <c r="E573" s="63" t="s">
        <v>45</v>
      </c>
    </row>
    <row r="574" spans="1:5">
      <c r="A574" s="67">
        <v>1581</v>
      </c>
      <c r="B574" s="67">
        <v>63</v>
      </c>
      <c r="C574" s="63">
        <v>642</v>
      </c>
      <c r="D574" s="63">
        <v>541</v>
      </c>
      <c r="E574" s="63" t="s">
        <v>45</v>
      </c>
    </row>
    <row r="575" spans="1:5">
      <c r="A575" s="67">
        <v>1582</v>
      </c>
      <c r="B575" s="67">
        <v>63</v>
      </c>
      <c r="C575" s="63">
        <v>642</v>
      </c>
      <c r="D575" s="63">
        <v>541</v>
      </c>
      <c r="E575" s="63" t="s">
        <v>45</v>
      </c>
    </row>
    <row r="576" spans="1:5">
      <c r="A576" s="67">
        <v>1583</v>
      </c>
      <c r="B576" s="67">
        <v>63</v>
      </c>
      <c r="C576" s="63">
        <v>642</v>
      </c>
      <c r="D576" s="63">
        <v>541</v>
      </c>
      <c r="E576" s="63" t="s">
        <v>45</v>
      </c>
    </row>
    <row r="577" spans="1:5">
      <c r="A577" s="67">
        <v>1584</v>
      </c>
      <c r="B577" s="67">
        <v>63</v>
      </c>
      <c r="C577" s="63">
        <v>642</v>
      </c>
      <c r="D577" s="63">
        <v>541</v>
      </c>
      <c r="E577" s="63" t="s">
        <v>45</v>
      </c>
    </row>
    <row r="578" spans="1:5">
      <c r="A578" s="67">
        <v>1585</v>
      </c>
      <c r="B578" s="67">
        <v>63</v>
      </c>
      <c r="C578" s="63">
        <v>642</v>
      </c>
      <c r="D578" s="63">
        <v>541</v>
      </c>
      <c r="E578" s="63" t="s">
        <v>45</v>
      </c>
    </row>
    <row r="579" spans="1:5">
      <c r="A579" s="67">
        <v>1586</v>
      </c>
      <c r="B579" s="67">
        <v>63</v>
      </c>
      <c r="C579" s="63">
        <v>642</v>
      </c>
      <c r="D579" s="63">
        <v>541</v>
      </c>
      <c r="E579" s="63" t="s">
        <v>45</v>
      </c>
    </row>
    <row r="580" spans="1:5">
      <c r="A580" s="67">
        <v>1587</v>
      </c>
      <c r="B580" s="67">
        <v>63</v>
      </c>
      <c r="C580" s="63">
        <v>642</v>
      </c>
      <c r="D580" s="63">
        <v>541</v>
      </c>
      <c r="E580" s="63" t="s">
        <v>45</v>
      </c>
    </row>
    <row r="581" spans="1:5">
      <c r="A581" s="67">
        <v>1588</v>
      </c>
      <c r="B581" s="67">
        <v>63</v>
      </c>
      <c r="C581" s="63">
        <v>642</v>
      </c>
      <c r="D581" s="63">
        <v>541</v>
      </c>
      <c r="E581" s="63" t="s">
        <v>45</v>
      </c>
    </row>
    <row r="582" spans="1:5">
      <c r="A582" s="67">
        <v>1589</v>
      </c>
      <c r="B582" s="67">
        <v>63</v>
      </c>
      <c r="C582" s="63">
        <v>642</v>
      </c>
      <c r="D582" s="63">
        <v>541</v>
      </c>
      <c r="E582" s="63" t="s">
        <v>45</v>
      </c>
    </row>
    <row r="583" spans="1:5">
      <c r="A583" s="67">
        <v>1590</v>
      </c>
      <c r="B583" s="67">
        <v>63</v>
      </c>
      <c r="C583" s="63">
        <v>642</v>
      </c>
      <c r="D583" s="63">
        <v>541</v>
      </c>
      <c r="E583" s="63" t="s">
        <v>45</v>
      </c>
    </row>
    <row r="584" spans="1:5">
      <c r="A584" s="67">
        <v>1595</v>
      </c>
      <c r="B584" s="67">
        <v>63</v>
      </c>
      <c r="C584" s="63">
        <v>642</v>
      </c>
      <c r="D584" s="63">
        <v>541</v>
      </c>
      <c r="E584" s="63" t="s">
        <v>45</v>
      </c>
    </row>
    <row r="585" spans="1:5">
      <c r="A585" s="67">
        <v>1596</v>
      </c>
      <c r="B585" s="67">
        <v>63</v>
      </c>
      <c r="C585" s="63">
        <v>642</v>
      </c>
      <c r="D585" s="63">
        <v>541</v>
      </c>
      <c r="E585" s="63" t="s">
        <v>45</v>
      </c>
    </row>
    <row r="586" spans="1:5">
      <c r="A586" s="67">
        <v>1597</v>
      </c>
      <c r="B586" s="67">
        <v>63</v>
      </c>
      <c r="C586" s="63">
        <v>642</v>
      </c>
      <c r="D586" s="63">
        <v>541</v>
      </c>
      <c r="E586" s="63" t="s">
        <v>45</v>
      </c>
    </row>
    <row r="587" spans="1:5">
      <c r="A587" s="67">
        <v>1598</v>
      </c>
      <c r="B587" s="67">
        <v>63</v>
      </c>
      <c r="C587" s="63">
        <v>642</v>
      </c>
      <c r="D587" s="63">
        <v>541</v>
      </c>
      <c r="E587" s="63" t="s">
        <v>45</v>
      </c>
    </row>
    <row r="588" spans="1:5">
      <c r="A588" s="67">
        <v>1599</v>
      </c>
      <c r="B588" s="67">
        <v>63</v>
      </c>
      <c r="C588" s="63">
        <v>642</v>
      </c>
      <c r="D588" s="63">
        <v>541</v>
      </c>
      <c r="E588" s="63" t="s">
        <v>45</v>
      </c>
    </row>
    <row r="589" spans="1:5">
      <c r="A589" s="67">
        <v>1600</v>
      </c>
      <c r="B589" s="67">
        <v>63</v>
      </c>
      <c r="C589" s="63">
        <v>642</v>
      </c>
      <c r="D589" s="63">
        <v>541</v>
      </c>
      <c r="E589" s="63" t="s">
        <v>45</v>
      </c>
    </row>
    <row r="590" spans="1:5">
      <c r="A590" s="67">
        <v>1601</v>
      </c>
      <c r="B590" s="67">
        <v>63</v>
      </c>
      <c r="C590" s="63">
        <v>642</v>
      </c>
      <c r="D590" s="63">
        <v>541</v>
      </c>
      <c r="E590" s="63" t="s">
        <v>45</v>
      </c>
    </row>
    <row r="591" spans="1:5">
      <c r="A591" s="67">
        <v>1602</v>
      </c>
      <c r="B591" s="67">
        <v>63</v>
      </c>
      <c r="C591" s="63">
        <v>642</v>
      </c>
      <c r="D591" s="63">
        <v>541</v>
      </c>
      <c r="E591" s="63" t="s">
        <v>45</v>
      </c>
    </row>
    <row r="592" spans="1:5">
      <c r="A592" s="67">
        <v>1603</v>
      </c>
      <c r="B592" s="67">
        <v>63</v>
      </c>
      <c r="C592" s="63">
        <v>642</v>
      </c>
      <c r="D592" s="63">
        <v>541</v>
      </c>
      <c r="E592" s="63" t="s">
        <v>45</v>
      </c>
    </row>
    <row r="593" spans="1:5">
      <c r="A593" s="67">
        <v>1604</v>
      </c>
      <c r="B593" s="67">
        <v>63</v>
      </c>
      <c r="C593" s="63">
        <v>642</v>
      </c>
      <c r="D593" s="63">
        <v>541</v>
      </c>
      <c r="E593" s="63" t="s">
        <v>45</v>
      </c>
    </row>
    <row r="594" spans="1:5">
      <c r="A594" s="67">
        <v>1605</v>
      </c>
      <c r="B594" s="67">
        <v>63</v>
      </c>
      <c r="C594" s="63">
        <v>642</v>
      </c>
      <c r="D594" s="63">
        <v>541</v>
      </c>
      <c r="E594" s="63" t="s">
        <v>45</v>
      </c>
    </row>
    <row r="595" spans="1:5">
      <c r="A595" s="67">
        <v>1606</v>
      </c>
      <c r="B595" s="67">
        <v>63</v>
      </c>
      <c r="C595" s="63">
        <v>642</v>
      </c>
      <c r="D595" s="63">
        <v>541</v>
      </c>
      <c r="E595" s="63" t="s">
        <v>45</v>
      </c>
    </row>
    <row r="596" spans="1:5">
      <c r="A596" s="67">
        <v>1607</v>
      </c>
      <c r="B596" s="67">
        <v>63</v>
      </c>
      <c r="C596" s="63">
        <v>642</v>
      </c>
      <c r="D596" s="63">
        <v>541</v>
      </c>
      <c r="E596" s="63" t="s">
        <v>45</v>
      </c>
    </row>
    <row r="597" spans="1:5">
      <c r="A597" s="67">
        <v>1608</v>
      </c>
      <c r="B597" s="67">
        <v>63</v>
      </c>
      <c r="C597" s="63">
        <v>642</v>
      </c>
      <c r="D597" s="63">
        <v>541</v>
      </c>
      <c r="E597" s="63" t="s">
        <v>45</v>
      </c>
    </row>
    <row r="598" spans="1:5">
      <c r="A598" s="67">
        <v>1609</v>
      </c>
      <c r="B598" s="67">
        <v>63</v>
      </c>
      <c r="C598" s="63">
        <v>642</v>
      </c>
      <c r="D598" s="63">
        <v>541</v>
      </c>
      <c r="E598" s="63" t="s">
        <v>45</v>
      </c>
    </row>
    <row r="599" spans="1:5">
      <c r="A599" s="67">
        <v>1610</v>
      </c>
      <c r="B599" s="67">
        <v>63</v>
      </c>
      <c r="C599" s="63">
        <v>642</v>
      </c>
      <c r="D599" s="63">
        <v>541</v>
      </c>
      <c r="E599" s="63" t="s">
        <v>45</v>
      </c>
    </row>
    <row r="600" spans="1:5">
      <c r="A600" s="67">
        <v>1611</v>
      </c>
      <c r="B600" s="67">
        <v>63</v>
      </c>
      <c r="C600" s="63">
        <v>642</v>
      </c>
      <c r="D600" s="63">
        <v>541</v>
      </c>
      <c r="E600" s="63" t="s">
        <v>45</v>
      </c>
    </row>
    <row r="601" spans="1:5">
      <c r="A601" s="67">
        <v>1627</v>
      </c>
      <c r="B601" s="67">
        <v>63</v>
      </c>
      <c r="C601" s="63">
        <v>642</v>
      </c>
      <c r="D601" s="63">
        <v>541</v>
      </c>
      <c r="E601" s="63" t="s">
        <v>45</v>
      </c>
    </row>
    <row r="602" spans="1:5">
      <c r="A602" s="67">
        <v>1628</v>
      </c>
      <c r="B602" s="67">
        <v>63</v>
      </c>
      <c r="C602" s="63">
        <v>642</v>
      </c>
      <c r="D602" s="63">
        <v>541</v>
      </c>
      <c r="E602" s="63" t="s">
        <v>45</v>
      </c>
    </row>
    <row r="603" spans="1:5">
      <c r="A603" s="67">
        <v>1629</v>
      </c>
      <c r="B603" s="67">
        <v>63</v>
      </c>
      <c r="C603" s="63">
        <v>642</v>
      </c>
      <c r="D603" s="63">
        <v>541</v>
      </c>
      <c r="E603" s="63" t="s">
        <v>45</v>
      </c>
    </row>
    <row r="604" spans="1:5">
      <c r="A604" s="67">
        <v>1630</v>
      </c>
      <c r="B604" s="67">
        <v>63</v>
      </c>
      <c r="C604" s="63">
        <v>642</v>
      </c>
      <c r="D604" s="63">
        <v>541</v>
      </c>
      <c r="E604" s="63" t="s">
        <v>45</v>
      </c>
    </row>
    <row r="605" spans="1:5">
      <c r="A605" s="67">
        <v>1631</v>
      </c>
      <c r="B605" s="67">
        <v>63</v>
      </c>
      <c r="C605" s="63">
        <v>642</v>
      </c>
      <c r="D605" s="63">
        <v>541</v>
      </c>
      <c r="E605" s="63" t="s">
        <v>45</v>
      </c>
    </row>
    <row r="606" spans="1:5">
      <c r="A606" s="67">
        <v>1632</v>
      </c>
      <c r="B606" s="67">
        <v>63</v>
      </c>
      <c r="C606" s="63">
        <v>642</v>
      </c>
      <c r="D606" s="63">
        <v>541</v>
      </c>
      <c r="E606" s="63" t="s">
        <v>45</v>
      </c>
    </row>
    <row r="607" spans="1:5">
      <c r="A607" s="67">
        <v>1633</v>
      </c>
      <c r="B607" s="67">
        <v>63</v>
      </c>
      <c r="C607" s="63">
        <v>642</v>
      </c>
      <c r="D607" s="63">
        <v>541</v>
      </c>
      <c r="E607" s="63" t="s">
        <v>45</v>
      </c>
    </row>
    <row r="608" spans="1:5">
      <c r="A608" s="67">
        <v>1635</v>
      </c>
      <c r="B608" s="67">
        <v>63</v>
      </c>
      <c r="C608" s="63">
        <v>642</v>
      </c>
      <c r="D608" s="63">
        <v>541</v>
      </c>
      <c r="E608" s="63" t="s">
        <v>45</v>
      </c>
    </row>
    <row r="609" spans="1:5">
      <c r="A609" s="67">
        <v>1636</v>
      </c>
      <c r="B609" s="67">
        <v>63</v>
      </c>
      <c r="C609" s="63">
        <v>642</v>
      </c>
      <c r="D609" s="63">
        <v>541</v>
      </c>
      <c r="E609" s="63" t="s">
        <v>45</v>
      </c>
    </row>
    <row r="610" spans="1:5">
      <c r="A610" s="67">
        <v>1639</v>
      </c>
      <c r="B610" s="67">
        <v>63</v>
      </c>
      <c r="C610" s="63">
        <v>642</v>
      </c>
      <c r="D610" s="63">
        <v>541</v>
      </c>
      <c r="E610" s="63" t="s">
        <v>45</v>
      </c>
    </row>
    <row r="611" spans="1:5">
      <c r="A611" s="67">
        <v>1640</v>
      </c>
      <c r="B611" s="67">
        <v>63</v>
      </c>
      <c r="C611" s="63">
        <v>642</v>
      </c>
      <c r="D611" s="63">
        <v>541</v>
      </c>
      <c r="E611" s="63" t="s">
        <v>45</v>
      </c>
    </row>
    <row r="612" spans="1:5">
      <c r="A612" s="67">
        <v>1646</v>
      </c>
      <c r="B612" s="67">
        <v>63</v>
      </c>
      <c r="C612" s="63">
        <v>642</v>
      </c>
      <c r="D612" s="63">
        <v>541</v>
      </c>
      <c r="E612" s="63" t="s">
        <v>45</v>
      </c>
    </row>
    <row r="613" spans="1:5">
      <c r="A613" s="67">
        <v>1648</v>
      </c>
      <c r="B613" s="67">
        <v>63</v>
      </c>
      <c r="C613" s="63">
        <v>642</v>
      </c>
      <c r="D613" s="63">
        <v>541</v>
      </c>
      <c r="E613" s="63" t="s">
        <v>45</v>
      </c>
    </row>
    <row r="614" spans="1:5">
      <c r="A614" s="67">
        <v>1650</v>
      </c>
      <c r="B614" s="67">
        <v>63</v>
      </c>
      <c r="C614" s="63">
        <v>642</v>
      </c>
      <c r="D614" s="63">
        <v>541</v>
      </c>
      <c r="E614" s="63" t="s">
        <v>45</v>
      </c>
    </row>
    <row r="615" spans="1:5">
      <c r="A615" s="67">
        <v>1651</v>
      </c>
      <c r="B615" s="67">
        <v>63</v>
      </c>
      <c r="C615" s="63">
        <v>642</v>
      </c>
      <c r="D615" s="63">
        <v>541</v>
      </c>
      <c r="E615" s="63" t="s">
        <v>45</v>
      </c>
    </row>
    <row r="616" spans="1:5">
      <c r="A616" s="67">
        <v>1652</v>
      </c>
      <c r="B616" s="67">
        <v>63</v>
      </c>
      <c r="C616" s="63">
        <v>642</v>
      </c>
      <c r="D616" s="63">
        <v>541</v>
      </c>
      <c r="E616" s="63" t="s">
        <v>45</v>
      </c>
    </row>
    <row r="617" spans="1:5">
      <c r="A617" s="67">
        <v>1653</v>
      </c>
      <c r="B617" s="67">
        <v>63</v>
      </c>
      <c r="C617" s="63">
        <v>642</v>
      </c>
      <c r="D617" s="63">
        <v>541</v>
      </c>
      <c r="E617" s="63" t="s">
        <v>45</v>
      </c>
    </row>
    <row r="618" spans="1:5">
      <c r="A618" s="67">
        <v>1654</v>
      </c>
      <c r="B618" s="67">
        <v>63</v>
      </c>
      <c r="C618" s="63">
        <v>642</v>
      </c>
      <c r="D618" s="63">
        <v>541</v>
      </c>
      <c r="E618" s="63" t="s">
        <v>45</v>
      </c>
    </row>
    <row r="619" spans="1:5">
      <c r="A619" s="67">
        <v>1655</v>
      </c>
      <c r="B619" s="67">
        <v>63</v>
      </c>
      <c r="C619" s="63">
        <v>642</v>
      </c>
      <c r="D619" s="63">
        <v>541</v>
      </c>
      <c r="E619" s="63" t="s">
        <v>45</v>
      </c>
    </row>
    <row r="620" spans="1:5">
      <c r="A620" s="67">
        <v>1656</v>
      </c>
      <c r="B620" s="67">
        <v>63</v>
      </c>
      <c r="C620" s="63">
        <v>642</v>
      </c>
      <c r="D620" s="63">
        <v>541</v>
      </c>
      <c r="E620" s="63" t="s">
        <v>45</v>
      </c>
    </row>
    <row r="621" spans="1:5">
      <c r="A621" s="67">
        <v>1657</v>
      </c>
      <c r="B621" s="67">
        <v>63</v>
      </c>
      <c r="C621" s="63">
        <v>642</v>
      </c>
      <c r="D621" s="63">
        <v>541</v>
      </c>
      <c r="E621" s="63" t="s">
        <v>45</v>
      </c>
    </row>
    <row r="622" spans="1:5">
      <c r="A622" s="67">
        <v>1658</v>
      </c>
      <c r="B622" s="67">
        <v>63</v>
      </c>
      <c r="C622" s="63">
        <v>642</v>
      </c>
      <c r="D622" s="63">
        <v>541</v>
      </c>
      <c r="E622" s="63" t="s">
        <v>45</v>
      </c>
    </row>
    <row r="623" spans="1:5">
      <c r="A623" s="67">
        <v>1659</v>
      </c>
      <c r="B623" s="67">
        <v>63</v>
      </c>
      <c r="C623" s="63">
        <v>642</v>
      </c>
      <c r="D623" s="63">
        <v>541</v>
      </c>
      <c r="E623" s="63" t="s">
        <v>45</v>
      </c>
    </row>
    <row r="624" spans="1:5">
      <c r="A624" s="67">
        <v>1660</v>
      </c>
      <c r="B624" s="67">
        <v>63</v>
      </c>
      <c r="C624" s="63">
        <v>642</v>
      </c>
      <c r="D624" s="63">
        <v>541</v>
      </c>
      <c r="E624" s="63" t="s">
        <v>45</v>
      </c>
    </row>
    <row r="625" spans="1:5">
      <c r="A625" s="67">
        <v>1670</v>
      </c>
      <c r="B625" s="67">
        <v>63</v>
      </c>
      <c r="C625" s="63">
        <v>642</v>
      </c>
      <c r="D625" s="63">
        <v>541</v>
      </c>
      <c r="E625" s="63" t="s">
        <v>45</v>
      </c>
    </row>
    <row r="626" spans="1:5">
      <c r="A626" s="67">
        <v>1671</v>
      </c>
      <c r="B626" s="67">
        <v>63</v>
      </c>
      <c r="C626" s="63">
        <v>642</v>
      </c>
      <c r="D626" s="63">
        <v>541</v>
      </c>
      <c r="E626" s="63" t="s">
        <v>45</v>
      </c>
    </row>
    <row r="627" spans="1:5">
      <c r="A627" s="67">
        <v>1672</v>
      </c>
      <c r="B627" s="67">
        <v>63</v>
      </c>
      <c r="C627" s="63">
        <v>642</v>
      </c>
      <c r="D627" s="63">
        <v>541</v>
      </c>
      <c r="E627" s="63" t="s">
        <v>45</v>
      </c>
    </row>
    <row r="628" spans="1:5">
      <c r="A628" s="67">
        <v>1673</v>
      </c>
      <c r="B628" s="67">
        <v>63</v>
      </c>
      <c r="C628" s="63">
        <v>642</v>
      </c>
      <c r="D628" s="63">
        <v>541</v>
      </c>
      <c r="E628" s="63" t="s">
        <v>45</v>
      </c>
    </row>
    <row r="629" spans="1:5">
      <c r="A629" s="67">
        <v>1674</v>
      </c>
      <c r="B629" s="67">
        <v>63</v>
      </c>
      <c r="C629" s="63">
        <v>642</v>
      </c>
      <c r="D629" s="63">
        <v>541</v>
      </c>
      <c r="E629" s="63" t="s">
        <v>45</v>
      </c>
    </row>
    <row r="630" spans="1:5">
      <c r="A630" s="67">
        <v>1675</v>
      </c>
      <c r="B630" s="67">
        <v>63</v>
      </c>
      <c r="C630" s="63">
        <v>642</v>
      </c>
      <c r="D630" s="63">
        <v>541</v>
      </c>
      <c r="E630" s="63" t="s">
        <v>45</v>
      </c>
    </row>
    <row r="631" spans="1:5">
      <c r="A631" s="67">
        <v>1676</v>
      </c>
      <c r="B631" s="67">
        <v>63</v>
      </c>
      <c r="C631" s="63">
        <v>642</v>
      </c>
      <c r="D631" s="63">
        <v>541</v>
      </c>
      <c r="E631" s="63" t="s">
        <v>45</v>
      </c>
    </row>
    <row r="632" spans="1:5">
      <c r="A632" s="67">
        <v>1677</v>
      </c>
      <c r="B632" s="67">
        <v>63</v>
      </c>
      <c r="C632" s="63">
        <v>642</v>
      </c>
      <c r="D632" s="63">
        <v>541</v>
      </c>
      <c r="E632" s="63" t="s">
        <v>45</v>
      </c>
    </row>
    <row r="633" spans="1:5">
      <c r="A633" s="67">
        <v>1678</v>
      </c>
      <c r="B633" s="67">
        <v>63</v>
      </c>
      <c r="C633" s="63">
        <v>642</v>
      </c>
      <c r="D633" s="63">
        <v>541</v>
      </c>
      <c r="E633" s="63" t="s">
        <v>45</v>
      </c>
    </row>
    <row r="634" spans="1:5">
      <c r="A634" s="67">
        <v>1679</v>
      </c>
      <c r="B634" s="67">
        <v>63</v>
      </c>
      <c r="C634" s="63">
        <v>642</v>
      </c>
      <c r="D634" s="63">
        <v>541</v>
      </c>
      <c r="E634" s="63" t="s">
        <v>45</v>
      </c>
    </row>
    <row r="635" spans="1:5">
      <c r="A635" s="67">
        <v>1680</v>
      </c>
      <c r="B635" s="67">
        <v>63</v>
      </c>
      <c r="C635" s="63">
        <v>642</v>
      </c>
      <c r="D635" s="63">
        <v>541</v>
      </c>
      <c r="E635" s="63" t="s">
        <v>45</v>
      </c>
    </row>
    <row r="636" spans="1:5">
      <c r="A636" s="67">
        <v>1681</v>
      </c>
      <c r="B636" s="67">
        <v>63</v>
      </c>
      <c r="C636" s="63">
        <v>642</v>
      </c>
      <c r="D636" s="63">
        <v>541</v>
      </c>
      <c r="E636" s="63" t="s">
        <v>45</v>
      </c>
    </row>
    <row r="637" spans="1:5">
      <c r="A637" s="67">
        <v>1682</v>
      </c>
      <c r="B637" s="67">
        <v>63</v>
      </c>
      <c r="C637" s="63">
        <v>642</v>
      </c>
      <c r="D637" s="63">
        <v>541</v>
      </c>
      <c r="E637" s="63" t="s">
        <v>45</v>
      </c>
    </row>
    <row r="638" spans="1:5">
      <c r="A638" s="67">
        <v>1683</v>
      </c>
      <c r="B638" s="67">
        <v>63</v>
      </c>
      <c r="C638" s="63">
        <v>642</v>
      </c>
      <c r="D638" s="63">
        <v>541</v>
      </c>
      <c r="E638" s="63" t="s">
        <v>45</v>
      </c>
    </row>
    <row r="639" spans="1:5">
      <c r="A639" s="67">
        <v>1684</v>
      </c>
      <c r="B639" s="67">
        <v>63</v>
      </c>
      <c r="C639" s="63">
        <v>642</v>
      </c>
      <c r="D639" s="63">
        <v>541</v>
      </c>
      <c r="E639" s="63" t="s">
        <v>45</v>
      </c>
    </row>
    <row r="640" spans="1:5">
      <c r="A640" s="67">
        <v>1685</v>
      </c>
      <c r="B640" s="67">
        <v>63</v>
      </c>
      <c r="C640" s="63">
        <v>642</v>
      </c>
      <c r="D640" s="63">
        <v>541</v>
      </c>
      <c r="E640" s="63" t="s">
        <v>45</v>
      </c>
    </row>
    <row r="641" spans="1:5">
      <c r="A641" s="67">
        <v>1686</v>
      </c>
      <c r="B641" s="67">
        <v>63</v>
      </c>
      <c r="C641" s="63">
        <v>642</v>
      </c>
      <c r="D641" s="63">
        <v>541</v>
      </c>
      <c r="E641" s="63" t="s">
        <v>45</v>
      </c>
    </row>
    <row r="642" spans="1:5">
      <c r="A642" s="67">
        <v>1687</v>
      </c>
      <c r="B642" s="67">
        <v>63</v>
      </c>
      <c r="C642" s="63">
        <v>642</v>
      </c>
      <c r="D642" s="63">
        <v>541</v>
      </c>
      <c r="E642" s="63" t="s">
        <v>45</v>
      </c>
    </row>
    <row r="643" spans="1:5">
      <c r="A643" s="67">
        <v>1688</v>
      </c>
      <c r="B643" s="67">
        <v>63</v>
      </c>
      <c r="C643" s="63">
        <v>642</v>
      </c>
      <c r="D643" s="63">
        <v>541</v>
      </c>
      <c r="E643" s="63" t="s">
        <v>45</v>
      </c>
    </row>
    <row r="644" spans="1:5">
      <c r="A644" s="67">
        <v>1689</v>
      </c>
      <c r="B644" s="67">
        <v>63</v>
      </c>
      <c r="C644" s="63">
        <v>642</v>
      </c>
      <c r="D644" s="63">
        <v>541</v>
      </c>
      <c r="E644" s="63" t="s">
        <v>45</v>
      </c>
    </row>
    <row r="645" spans="1:5">
      <c r="A645" s="67">
        <v>1690</v>
      </c>
      <c r="B645" s="67">
        <v>63</v>
      </c>
      <c r="C645" s="63">
        <v>642</v>
      </c>
      <c r="D645" s="63">
        <v>541</v>
      </c>
      <c r="E645" s="63" t="s">
        <v>45</v>
      </c>
    </row>
    <row r="646" spans="1:5">
      <c r="A646" s="67">
        <v>1691</v>
      </c>
      <c r="B646" s="67">
        <v>63</v>
      </c>
      <c r="C646" s="63">
        <v>642</v>
      </c>
      <c r="D646" s="63">
        <v>541</v>
      </c>
      <c r="E646" s="63" t="s">
        <v>45</v>
      </c>
    </row>
    <row r="647" spans="1:5">
      <c r="A647" s="67">
        <v>1692</v>
      </c>
      <c r="B647" s="67">
        <v>63</v>
      </c>
      <c r="C647" s="63">
        <v>642</v>
      </c>
      <c r="D647" s="63">
        <v>541</v>
      </c>
      <c r="E647" s="63" t="s">
        <v>45</v>
      </c>
    </row>
    <row r="648" spans="1:5">
      <c r="A648" s="67">
        <v>1693</v>
      </c>
      <c r="B648" s="67">
        <v>63</v>
      </c>
      <c r="C648" s="63">
        <v>642</v>
      </c>
      <c r="D648" s="63">
        <v>541</v>
      </c>
      <c r="E648" s="63" t="s">
        <v>45</v>
      </c>
    </row>
    <row r="649" spans="1:5">
      <c r="A649" s="67">
        <v>1694</v>
      </c>
      <c r="B649" s="67">
        <v>63</v>
      </c>
      <c r="C649" s="63">
        <v>642</v>
      </c>
      <c r="D649" s="63">
        <v>541</v>
      </c>
      <c r="E649" s="63" t="s">
        <v>45</v>
      </c>
    </row>
    <row r="650" spans="1:5">
      <c r="A650" s="67">
        <v>1695</v>
      </c>
      <c r="B650" s="67">
        <v>63</v>
      </c>
      <c r="C650" s="63">
        <v>642</v>
      </c>
      <c r="D650" s="63">
        <v>541</v>
      </c>
      <c r="E650" s="63" t="s">
        <v>45</v>
      </c>
    </row>
    <row r="651" spans="1:5">
      <c r="A651" s="67">
        <v>1696</v>
      </c>
      <c r="B651" s="67">
        <v>63</v>
      </c>
      <c r="C651" s="63">
        <v>642</v>
      </c>
      <c r="D651" s="63">
        <v>541</v>
      </c>
      <c r="E651" s="63" t="s">
        <v>45</v>
      </c>
    </row>
    <row r="652" spans="1:5">
      <c r="A652" s="67">
        <v>1697</v>
      </c>
      <c r="B652" s="67">
        <v>63</v>
      </c>
      <c r="C652" s="63">
        <v>642</v>
      </c>
      <c r="D652" s="63">
        <v>541</v>
      </c>
      <c r="E652" s="63" t="s">
        <v>45</v>
      </c>
    </row>
    <row r="653" spans="1:5">
      <c r="A653" s="67">
        <v>1698</v>
      </c>
      <c r="B653" s="67">
        <v>63</v>
      </c>
      <c r="C653" s="63">
        <v>642</v>
      </c>
      <c r="D653" s="63">
        <v>541</v>
      </c>
      <c r="E653" s="63" t="s">
        <v>45</v>
      </c>
    </row>
    <row r="654" spans="1:5">
      <c r="A654" s="67">
        <v>1699</v>
      </c>
      <c r="B654" s="67">
        <v>63</v>
      </c>
      <c r="C654" s="63">
        <v>642</v>
      </c>
      <c r="D654" s="63">
        <v>541</v>
      </c>
      <c r="E654" s="63" t="s">
        <v>45</v>
      </c>
    </row>
    <row r="655" spans="1:5">
      <c r="A655" s="67">
        <v>1700</v>
      </c>
      <c r="B655" s="67">
        <v>63</v>
      </c>
      <c r="C655" s="63">
        <v>642</v>
      </c>
      <c r="D655" s="63">
        <v>541</v>
      </c>
      <c r="E655" s="63" t="s">
        <v>45</v>
      </c>
    </row>
    <row r="656" spans="1:5">
      <c r="A656" s="67">
        <v>1701</v>
      </c>
      <c r="B656" s="67">
        <v>63</v>
      </c>
      <c r="C656" s="63">
        <v>642</v>
      </c>
      <c r="D656" s="63">
        <v>541</v>
      </c>
      <c r="E656" s="63" t="s">
        <v>45</v>
      </c>
    </row>
    <row r="657" spans="1:5">
      <c r="A657" s="67">
        <v>1707</v>
      </c>
      <c r="B657" s="67">
        <v>63</v>
      </c>
      <c r="C657" s="63">
        <v>642</v>
      </c>
      <c r="D657" s="63">
        <v>541</v>
      </c>
      <c r="E657" s="63" t="s">
        <v>45</v>
      </c>
    </row>
    <row r="658" spans="1:5">
      <c r="A658" s="67">
        <v>1708</v>
      </c>
      <c r="B658" s="67">
        <v>63</v>
      </c>
      <c r="C658" s="63">
        <v>642</v>
      </c>
      <c r="D658" s="63">
        <v>541</v>
      </c>
      <c r="E658" s="63" t="s">
        <v>45</v>
      </c>
    </row>
    <row r="659" spans="1:5">
      <c r="A659" s="67">
        <v>1709</v>
      </c>
      <c r="B659" s="67">
        <v>63</v>
      </c>
      <c r="C659" s="63">
        <v>642</v>
      </c>
      <c r="D659" s="63">
        <v>541</v>
      </c>
      <c r="E659" s="63" t="s">
        <v>45</v>
      </c>
    </row>
    <row r="660" spans="1:5">
      <c r="A660" s="67">
        <v>1710</v>
      </c>
      <c r="B660" s="67">
        <v>63</v>
      </c>
      <c r="C660" s="63">
        <v>642</v>
      </c>
      <c r="D660" s="63">
        <v>541</v>
      </c>
      <c r="E660" s="63" t="s">
        <v>45</v>
      </c>
    </row>
    <row r="661" spans="1:5">
      <c r="A661" s="67">
        <v>1711</v>
      </c>
      <c r="B661" s="67">
        <v>63</v>
      </c>
      <c r="C661" s="63">
        <v>642</v>
      </c>
      <c r="D661" s="63">
        <v>541</v>
      </c>
      <c r="E661" s="63" t="s">
        <v>45</v>
      </c>
    </row>
    <row r="662" spans="1:5">
      <c r="A662" s="67">
        <v>1712</v>
      </c>
      <c r="B662" s="67">
        <v>63</v>
      </c>
      <c r="C662" s="63">
        <v>642</v>
      </c>
      <c r="D662" s="63">
        <v>541</v>
      </c>
      <c r="E662" s="63" t="s">
        <v>45</v>
      </c>
    </row>
    <row r="663" spans="1:5">
      <c r="A663" s="67">
        <v>1713</v>
      </c>
      <c r="B663" s="67">
        <v>63</v>
      </c>
      <c r="C663" s="63">
        <v>642</v>
      </c>
      <c r="D663" s="63">
        <v>541</v>
      </c>
      <c r="E663" s="63" t="s">
        <v>45</v>
      </c>
    </row>
    <row r="664" spans="1:5">
      <c r="A664" s="67">
        <v>1714</v>
      </c>
      <c r="B664" s="67">
        <v>63</v>
      </c>
      <c r="C664" s="63">
        <v>642</v>
      </c>
      <c r="D664" s="63">
        <v>541</v>
      </c>
      <c r="E664" s="63" t="s">
        <v>45</v>
      </c>
    </row>
    <row r="665" spans="1:5">
      <c r="A665" s="67">
        <v>1715</v>
      </c>
      <c r="B665" s="67">
        <v>63</v>
      </c>
      <c r="C665" s="63">
        <v>642</v>
      </c>
      <c r="D665" s="63">
        <v>541</v>
      </c>
      <c r="E665" s="63" t="s">
        <v>45</v>
      </c>
    </row>
    <row r="666" spans="1:5">
      <c r="A666" s="67">
        <v>1725</v>
      </c>
      <c r="B666" s="67">
        <v>63</v>
      </c>
      <c r="C666" s="63">
        <v>642</v>
      </c>
      <c r="D666" s="63">
        <v>541</v>
      </c>
      <c r="E666" s="63" t="s">
        <v>45</v>
      </c>
    </row>
    <row r="667" spans="1:5">
      <c r="A667" s="67">
        <v>1726</v>
      </c>
      <c r="B667" s="67">
        <v>63</v>
      </c>
      <c r="C667" s="63">
        <v>642</v>
      </c>
      <c r="D667" s="63">
        <v>541</v>
      </c>
      <c r="E667" s="63" t="s">
        <v>45</v>
      </c>
    </row>
    <row r="668" spans="1:5">
      <c r="A668" s="67">
        <v>1727</v>
      </c>
      <c r="B668" s="67">
        <v>63</v>
      </c>
      <c r="C668" s="63">
        <v>642</v>
      </c>
      <c r="D668" s="63">
        <v>541</v>
      </c>
      <c r="E668" s="63" t="s">
        <v>45</v>
      </c>
    </row>
    <row r="669" spans="1:5">
      <c r="A669" s="67">
        <v>1728</v>
      </c>
      <c r="B669" s="67">
        <v>63</v>
      </c>
      <c r="C669" s="63">
        <v>642</v>
      </c>
      <c r="D669" s="63">
        <v>541</v>
      </c>
      <c r="E669" s="63" t="s">
        <v>45</v>
      </c>
    </row>
    <row r="670" spans="1:5">
      <c r="A670" s="67">
        <v>1730</v>
      </c>
      <c r="B670" s="67">
        <v>63</v>
      </c>
      <c r="C670" s="63">
        <v>642</v>
      </c>
      <c r="D670" s="63">
        <v>541</v>
      </c>
      <c r="E670" s="63" t="s">
        <v>45</v>
      </c>
    </row>
    <row r="671" spans="1:5">
      <c r="A671" s="67">
        <v>1738</v>
      </c>
      <c r="B671" s="67">
        <v>63</v>
      </c>
      <c r="C671" s="63">
        <v>642</v>
      </c>
      <c r="D671" s="63">
        <v>541</v>
      </c>
      <c r="E671" s="63" t="s">
        <v>45</v>
      </c>
    </row>
    <row r="672" spans="1:5">
      <c r="A672" s="67">
        <v>1739</v>
      </c>
      <c r="B672" s="67">
        <v>63</v>
      </c>
      <c r="C672" s="63">
        <v>642</v>
      </c>
      <c r="D672" s="63">
        <v>541</v>
      </c>
      <c r="E672" s="63" t="s">
        <v>45</v>
      </c>
    </row>
    <row r="673" spans="1:5">
      <c r="A673" s="67">
        <v>1740</v>
      </c>
      <c r="B673" s="67">
        <v>63</v>
      </c>
      <c r="C673" s="63">
        <v>642</v>
      </c>
      <c r="D673" s="63">
        <v>541</v>
      </c>
      <c r="E673" s="63" t="s">
        <v>45</v>
      </c>
    </row>
    <row r="674" spans="1:5">
      <c r="A674" s="67">
        <v>1741</v>
      </c>
      <c r="B674" s="67">
        <v>63</v>
      </c>
      <c r="C674" s="63">
        <v>642</v>
      </c>
      <c r="D674" s="63">
        <v>541</v>
      </c>
      <c r="E674" s="63" t="s">
        <v>45</v>
      </c>
    </row>
    <row r="675" spans="1:5">
      <c r="A675" s="67">
        <v>1742</v>
      </c>
      <c r="B675" s="67">
        <v>63</v>
      </c>
      <c r="C675" s="63">
        <v>642</v>
      </c>
      <c r="D675" s="63">
        <v>541</v>
      </c>
      <c r="E675" s="63" t="s">
        <v>45</v>
      </c>
    </row>
    <row r="676" spans="1:5">
      <c r="A676" s="67">
        <v>1743</v>
      </c>
      <c r="B676" s="67">
        <v>63</v>
      </c>
      <c r="C676" s="63">
        <v>642</v>
      </c>
      <c r="D676" s="63">
        <v>541</v>
      </c>
      <c r="E676" s="63" t="s">
        <v>45</v>
      </c>
    </row>
    <row r="677" spans="1:5">
      <c r="A677" s="67">
        <v>1744</v>
      </c>
      <c r="B677" s="67">
        <v>63</v>
      </c>
      <c r="C677" s="63">
        <v>642</v>
      </c>
      <c r="D677" s="63">
        <v>541</v>
      </c>
      <c r="E677" s="63" t="s">
        <v>45</v>
      </c>
    </row>
    <row r="678" spans="1:5">
      <c r="A678" s="67">
        <v>1745</v>
      </c>
      <c r="B678" s="67">
        <v>63</v>
      </c>
      <c r="C678" s="63">
        <v>642</v>
      </c>
      <c r="D678" s="63">
        <v>541</v>
      </c>
      <c r="E678" s="63" t="s">
        <v>45</v>
      </c>
    </row>
    <row r="679" spans="1:5">
      <c r="A679" s="67">
        <v>1746</v>
      </c>
      <c r="B679" s="67">
        <v>63</v>
      </c>
      <c r="C679" s="63">
        <v>642</v>
      </c>
      <c r="D679" s="63">
        <v>541</v>
      </c>
      <c r="E679" s="63" t="s">
        <v>45</v>
      </c>
    </row>
    <row r="680" spans="1:5">
      <c r="A680" s="67">
        <v>1747</v>
      </c>
      <c r="B680" s="67">
        <v>63</v>
      </c>
      <c r="C680" s="63">
        <v>642</v>
      </c>
      <c r="D680" s="63">
        <v>541</v>
      </c>
      <c r="E680" s="63" t="s">
        <v>45</v>
      </c>
    </row>
    <row r="681" spans="1:5">
      <c r="A681" s="67">
        <v>1748</v>
      </c>
      <c r="B681" s="67">
        <v>63</v>
      </c>
      <c r="C681" s="63">
        <v>642</v>
      </c>
      <c r="D681" s="63">
        <v>541</v>
      </c>
      <c r="E681" s="63" t="s">
        <v>45</v>
      </c>
    </row>
    <row r="682" spans="1:5">
      <c r="A682" s="67">
        <v>1749</v>
      </c>
      <c r="B682" s="67">
        <v>63</v>
      </c>
      <c r="C682" s="63">
        <v>642</v>
      </c>
      <c r="D682" s="63">
        <v>541</v>
      </c>
      <c r="E682" s="63" t="s">
        <v>45</v>
      </c>
    </row>
    <row r="683" spans="1:5">
      <c r="A683" s="67">
        <v>1750</v>
      </c>
      <c r="B683" s="67">
        <v>63</v>
      </c>
      <c r="C683" s="63">
        <v>642</v>
      </c>
      <c r="D683" s="63">
        <v>541</v>
      </c>
      <c r="E683" s="63" t="s">
        <v>45</v>
      </c>
    </row>
    <row r="684" spans="1:5">
      <c r="A684" s="67">
        <v>1755</v>
      </c>
      <c r="B684" s="67">
        <v>63</v>
      </c>
      <c r="C684" s="63">
        <v>642</v>
      </c>
      <c r="D684" s="63">
        <v>541</v>
      </c>
      <c r="E684" s="63" t="s">
        <v>45</v>
      </c>
    </row>
    <row r="685" spans="1:5">
      <c r="A685" s="67">
        <v>1764</v>
      </c>
      <c r="B685" s="67">
        <v>63</v>
      </c>
      <c r="C685" s="63">
        <v>642</v>
      </c>
      <c r="D685" s="63">
        <v>541</v>
      </c>
      <c r="E685" s="63" t="s">
        <v>45</v>
      </c>
    </row>
    <row r="686" spans="1:5">
      <c r="A686" s="67">
        <v>1765</v>
      </c>
      <c r="B686" s="67">
        <v>63</v>
      </c>
      <c r="C686" s="63">
        <v>642</v>
      </c>
      <c r="D686" s="63">
        <v>541</v>
      </c>
      <c r="E686" s="63" t="s">
        <v>45</v>
      </c>
    </row>
    <row r="687" spans="1:5">
      <c r="A687" s="67">
        <v>1771</v>
      </c>
      <c r="B687" s="67">
        <v>63</v>
      </c>
      <c r="C687" s="63">
        <v>642</v>
      </c>
      <c r="D687" s="63">
        <v>541</v>
      </c>
      <c r="E687" s="63" t="s">
        <v>45</v>
      </c>
    </row>
    <row r="688" spans="1:5">
      <c r="A688" s="67">
        <v>1772</v>
      </c>
      <c r="B688" s="67">
        <v>63</v>
      </c>
      <c r="C688" s="63">
        <v>642</v>
      </c>
      <c r="D688" s="63">
        <v>541</v>
      </c>
      <c r="E688" s="63" t="s">
        <v>45</v>
      </c>
    </row>
    <row r="689" spans="1:5">
      <c r="A689" s="67">
        <v>1773</v>
      </c>
      <c r="B689" s="67">
        <v>63</v>
      </c>
      <c r="C689" s="63">
        <v>642</v>
      </c>
      <c r="D689" s="63">
        <v>541</v>
      </c>
      <c r="E689" s="63" t="s">
        <v>45</v>
      </c>
    </row>
    <row r="690" spans="1:5">
      <c r="A690" s="67">
        <v>1774</v>
      </c>
      <c r="B690" s="67">
        <v>63</v>
      </c>
      <c r="C690" s="63">
        <v>642</v>
      </c>
      <c r="D690" s="63">
        <v>541</v>
      </c>
      <c r="E690" s="63" t="s">
        <v>45</v>
      </c>
    </row>
    <row r="691" spans="1:5">
      <c r="A691" s="67">
        <v>1775</v>
      </c>
      <c r="B691" s="67">
        <v>63</v>
      </c>
      <c r="C691" s="63">
        <v>642</v>
      </c>
      <c r="D691" s="63">
        <v>541</v>
      </c>
      <c r="E691" s="63" t="s">
        <v>45</v>
      </c>
    </row>
    <row r="692" spans="1:5">
      <c r="A692" s="67">
        <v>1776</v>
      </c>
      <c r="B692" s="67">
        <v>63</v>
      </c>
      <c r="C692" s="63">
        <v>642</v>
      </c>
      <c r="D692" s="63">
        <v>541</v>
      </c>
      <c r="E692" s="63" t="s">
        <v>45</v>
      </c>
    </row>
    <row r="693" spans="1:5">
      <c r="A693" s="67">
        <v>1777</v>
      </c>
      <c r="B693" s="67">
        <v>63</v>
      </c>
      <c r="C693" s="63">
        <v>642</v>
      </c>
      <c r="D693" s="63">
        <v>541</v>
      </c>
      <c r="E693" s="63" t="s">
        <v>45</v>
      </c>
    </row>
    <row r="694" spans="1:5">
      <c r="A694" s="67">
        <v>1778</v>
      </c>
      <c r="B694" s="67">
        <v>63</v>
      </c>
      <c r="C694" s="63">
        <v>642</v>
      </c>
      <c r="D694" s="63">
        <v>541</v>
      </c>
      <c r="E694" s="63" t="s">
        <v>45</v>
      </c>
    </row>
    <row r="695" spans="1:5">
      <c r="A695" s="67">
        <v>1779</v>
      </c>
      <c r="B695" s="67">
        <v>63</v>
      </c>
      <c r="C695" s="63">
        <v>642</v>
      </c>
      <c r="D695" s="63">
        <v>541</v>
      </c>
      <c r="E695" s="63" t="s">
        <v>45</v>
      </c>
    </row>
    <row r="696" spans="1:5">
      <c r="A696" s="67">
        <v>1780</v>
      </c>
      <c r="B696" s="67">
        <v>63</v>
      </c>
      <c r="C696" s="63">
        <v>642</v>
      </c>
      <c r="D696" s="63">
        <v>541</v>
      </c>
      <c r="E696" s="63" t="s">
        <v>45</v>
      </c>
    </row>
    <row r="697" spans="1:5">
      <c r="A697" s="67">
        <v>1781</v>
      </c>
      <c r="B697" s="67">
        <v>63</v>
      </c>
      <c r="C697" s="63">
        <v>642</v>
      </c>
      <c r="D697" s="63">
        <v>541</v>
      </c>
      <c r="E697" s="63" t="s">
        <v>45</v>
      </c>
    </row>
    <row r="698" spans="1:5">
      <c r="A698" s="67">
        <v>1783</v>
      </c>
      <c r="B698" s="67">
        <v>63</v>
      </c>
      <c r="C698" s="63">
        <v>642</v>
      </c>
      <c r="D698" s="63">
        <v>541</v>
      </c>
      <c r="E698" s="63" t="s">
        <v>45</v>
      </c>
    </row>
    <row r="699" spans="1:5">
      <c r="A699" s="67">
        <v>1784</v>
      </c>
      <c r="B699" s="67">
        <v>63</v>
      </c>
      <c r="C699" s="63">
        <v>642</v>
      </c>
      <c r="D699" s="63">
        <v>541</v>
      </c>
      <c r="E699" s="63" t="s">
        <v>45</v>
      </c>
    </row>
    <row r="700" spans="1:5">
      <c r="A700" s="67">
        <v>1785</v>
      </c>
      <c r="B700" s="67">
        <v>63</v>
      </c>
      <c r="C700" s="63">
        <v>642</v>
      </c>
      <c r="D700" s="63">
        <v>541</v>
      </c>
      <c r="E700" s="63" t="s">
        <v>45</v>
      </c>
    </row>
    <row r="701" spans="1:5">
      <c r="A701" s="67">
        <v>1786</v>
      </c>
      <c r="B701" s="67">
        <v>63</v>
      </c>
      <c r="C701" s="63">
        <v>642</v>
      </c>
      <c r="D701" s="63">
        <v>541</v>
      </c>
      <c r="E701" s="63" t="s">
        <v>45</v>
      </c>
    </row>
    <row r="702" spans="1:5">
      <c r="A702" s="67">
        <v>1787</v>
      </c>
      <c r="B702" s="67">
        <v>63</v>
      </c>
      <c r="C702" s="63">
        <v>642</v>
      </c>
      <c r="D702" s="63">
        <v>541</v>
      </c>
      <c r="E702" s="63" t="s">
        <v>45</v>
      </c>
    </row>
    <row r="703" spans="1:5">
      <c r="A703" s="67">
        <v>1788</v>
      </c>
      <c r="B703" s="67">
        <v>63</v>
      </c>
      <c r="C703" s="63">
        <v>642</v>
      </c>
      <c r="D703" s="63">
        <v>541</v>
      </c>
      <c r="E703" s="63" t="s">
        <v>45</v>
      </c>
    </row>
    <row r="704" spans="1:5">
      <c r="A704" s="67">
        <v>1789</v>
      </c>
      <c r="B704" s="67">
        <v>63</v>
      </c>
      <c r="C704" s="63">
        <v>642</v>
      </c>
      <c r="D704" s="63">
        <v>541</v>
      </c>
      <c r="E704" s="63" t="s">
        <v>45</v>
      </c>
    </row>
    <row r="705" spans="1:5">
      <c r="A705" s="67">
        <v>1790</v>
      </c>
      <c r="B705" s="67">
        <v>63</v>
      </c>
      <c r="C705" s="63">
        <v>642</v>
      </c>
      <c r="D705" s="63">
        <v>541</v>
      </c>
      <c r="E705" s="63" t="s">
        <v>45</v>
      </c>
    </row>
    <row r="706" spans="1:5">
      <c r="A706" s="67">
        <v>1795</v>
      </c>
      <c r="B706" s="67">
        <v>63</v>
      </c>
      <c r="C706" s="63">
        <v>642</v>
      </c>
      <c r="D706" s="63">
        <v>541</v>
      </c>
      <c r="E706" s="63" t="s">
        <v>45</v>
      </c>
    </row>
    <row r="707" spans="1:5">
      <c r="A707" s="67">
        <v>1796</v>
      </c>
      <c r="B707" s="67">
        <v>63</v>
      </c>
      <c r="C707" s="63">
        <v>642</v>
      </c>
      <c r="D707" s="63">
        <v>541</v>
      </c>
      <c r="E707" s="63" t="s">
        <v>45</v>
      </c>
    </row>
    <row r="708" spans="1:5">
      <c r="A708" s="67">
        <v>1797</v>
      </c>
      <c r="B708" s="67">
        <v>63</v>
      </c>
      <c r="C708" s="63">
        <v>642</v>
      </c>
      <c r="D708" s="63">
        <v>541</v>
      </c>
      <c r="E708" s="63" t="s">
        <v>45</v>
      </c>
    </row>
    <row r="709" spans="1:5">
      <c r="A709" s="67">
        <v>1798</v>
      </c>
      <c r="B709" s="67">
        <v>63</v>
      </c>
      <c r="C709" s="63">
        <v>642</v>
      </c>
      <c r="D709" s="63">
        <v>541</v>
      </c>
      <c r="E709" s="63" t="s">
        <v>45</v>
      </c>
    </row>
    <row r="710" spans="1:5">
      <c r="A710" s="67">
        <v>1800</v>
      </c>
      <c r="B710" s="67">
        <v>63</v>
      </c>
      <c r="C710" s="63">
        <v>642</v>
      </c>
      <c r="D710" s="63">
        <v>541</v>
      </c>
      <c r="E710" s="63" t="s">
        <v>45</v>
      </c>
    </row>
    <row r="711" spans="1:5">
      <c r="A711" s="67">
        <v>1801</v>
      </c>
      <c r="B711" s="67">
        <v>63</v>
      </c>
      <c r="C711" s="63">
        <v>642</v>
      </c>
      <c r="D711" s="63">
        <v>541</v>
      </c>
      <c r="E711" s="63" t="s">
        <v>45</v>
      </c>
    </row>
    <row r="712" spans="1:5">
      <c r="A712" s="67">
        <v>1802</v>
      </c>
      <c r="B712" s="67">
        <v>63</v>
      </c>
      <c r="C712" s="63">
        <v>642</v>
      </c>
      <c r="D712" s="63">
        <v>541</v>
      </c>
      <c r="E712" s="63" t="s">
        <v>45</v>
      </c>
    </row>
    <row r="713" spans="1:5">
      <c r="A713" s="67">
        <v>1803</v>
      </c>
      <c r="B713" s="67">
        <v>63</v>
      </c>
      <c r="C713" s="63">
        <v>642</v>
      </c>
      <c r="D713" s="63">
        <v>541</v>
      </c>
      <c r="E713" s="63" t="s">
        <v>45</v>
      </c>
    </row>
    <row r="714" spans="1:5">
      <c r="A714" s="67">
        <v>1804</v>
      </c>
      <c r="B714" s="67">
        <v>63</v>
      </c>
      <c r="C714" s="63">
        <v>642</v>
      </c>
      <c r="D714" s="63">
        <v>541</v>
      </c>
      <c r="E714" s="63" t="s">
        <v>45</v>
      </c>
    </row>
    <row r="715" spans="1:5">
      <c r="A715" s="67">
        <v>1805</v>
      </c>
      <c r="B715" s="67">
        <v>63</v>
      </c>
      <c r="C715" s="63">
        <v>642</v>
      </c>
      <c r="D715" s="63">
        <v>541</v>
      </c>
      <c r="E715" s="63" t="s">
        <v>45</v>
      </c>
    </row>
    <row r="716" spans="1:5">
      <c r="A716" s="67">
        <v>1806</v>
      </c>
      <c r="B716" s="67">
        <v>63</v>
      </c>
      <c r="C716" s="63">
        <v>642</v>
      </c>
      <c r="D716" s="63">
        <v>541</v>
      </c>
      <c r="E716" s="63" t="s">
        <v>45</v>
      </c>
    </row>
    <row r="717" spans="1:5">
      <c r="A717" s="67">
        <v>1807</v>
      </c>
      <c r="B717" s="67">
        <v>63</v>
      </c>
      <c r="C717" s="63">
        <v>642</v>
      </c>
      <c r="D717" s="63">
        <v>541</v>
      </c>
      <c r="E717" s="63" t="s">
        <v>45</v>
      </c>
    </row>
    <row r="718" spans="1:5">
      <c r="A718" s="67">
        <v>1808</v>
      </c>
      <c r="B718" s="67">
        <v>63</v>
      </c>
      <c r="C718" s="63">
        <v>642</v>
      </c>
      <c r="D718" s="63">
        <v>541</v>
      </c>
      <c r="E718" s="63" t="s">
        <v>45</v>
      </c>
    </row>
    <row r="719" spans="1:5">
      <c r="A719" s="67">
        <v>1809</v>
      </c>
      <c r="B719" s="67">
        <v>63</v>
      </c>
      <c r="C719" s="63">
        <v>642</v>
      </c>
      <c r="D719" s="63">
        <v>541</v>
      </c>
      <c r="E719" s="63" t="s">
        <v>45</v>
      </c>
    </row>
    <row r="720" spans="1:5">
      <c r="A720" s="67">
        <v>1811</v>
      </c>
      <c r="B720" s="67">
        <v>63</v>
      </c>
      <c r="C720" s="63">
        <v>642</v>
      </c>
      <c r="D720" s="63">
        <v>541</v>
      </c>
      <c r="E720" s="63" t="s">
        <v>45</v>
      </c>
    </row>
    <row r="721" spans="1:5">
      <c r="A721" s="67">
        <v>1812</v>
      </c>
      <c r="B721" s="67">
        <v>63</v>
      </c>
      <c r="C721" s="63">
        <v>642</v>
      </c>
      <c r="D721" s="63">
        <v>541</v>
      </c>
      <c r="E721" s="63" t="s">
        <v>45</v>
      </c>
    </row>
    <row r="722" spans="1:5">
      <c r="A722" s="67">
        <v>1813</v>
      </c>
      <c r="B722" s="67">
        <v>63</v>
      </c>
      <c r="C722" s="63">
        <v>642</v>
      </c>
      <c r="D722" s="63">
        <v>541</v>
      </c>
      <c r="E722" s="63" t="s">
        <v>45</v>
      </c>
    </row>
    <row r="723" spans="1:5">
      <c r="A723" s="67">
        <v>1814</v>
      </c>
      <c r="B723" s="67">
        <v>63</v>
      </c>
      <c r="C723" s="63">
        <v>642</v>
      </c>
      <c r="D723" s="63">
        <v>541</v>
      </c>
      <c r="E723" s="63" t="s">
        <v>45</v>
      </c>
    </row>
    <row r="724" spans="1:5">
      <c r="A724" s="67">
        <v>1815</v>
      </c>
      <c r="B724" s="67">
        <v>63</v>
      </c>
      <c r="C724" s="63">
        <v>642</v>
      </c>
      <c r="D724" s="63">
        <v>541</v>
      </c>
      <c r="E724" s="63" t="s">
        <v>45</v>
      </c>
    </row>
    <row r="725" spans="1:5">
      <c r="A725" s="67">
        <v>1816</v>
      </c>
      <c r="B725" s="67">
        <v>63</v>
      </c>
      <c r="C725" s="63">
        <v>642</v>
      </c>
      <c r="D725" s="63">
        <v>541</v>
      </c>
      <c r="E725" s="63" t="s">
        <v>45</v>
      </c>
    </row>
    <row r="726" spans="1:5">
      <c r="A726" s="67">
        <v>1817</v>
      </c>
      <c r="B726" s="67">
        <v>63</v>
      </c>
      <c r="C726" s="63">
        <v>642</v>
      </c>
      <c r="D726" s="63">
        <v>541</v>
      </c>
      <c r="E726" s="63" t="s">
        <v>45</v>
      </c>
    </row>
    <row r="727" spans="1:5">
      <c r="A727" s="67">
        <v>1818</v>
      </c>
      <c r="B727" s="67">
        <v>63</v>
      </c>
      <c r="C727" s="63">
        <v>642</v>
      </c>
      <c r="D727" s="63">
        <v>541</v>
      </c>
      <c r="E727" s="63" t="s">
        <v>45</v>
      </c>
    </row>
    <row r="728" spans="1:5">
      <c r="A728" s="67">
        <v>1819</v>
      </c>
      <c r="B728" s="67">
        <v>63</v>
      </c>
      <c r="C728" s="63">
        <v>642</v>
      </c>
      <c r="D728" s="63">
        <v>541</v>
      </c>
      <c r="E728" s="63" t="s">
        <v>45</v>
      </c>
    </row>
    <row r="729" spans="1:5">
      <c r="A729" s="67">
        <v>1820</v>
      </c>
      <c r="B729" s="67">
        <v>63</v>
      </c>
      <c r="C729" s="63">
        <v>642</v>
      </c>
      <c r="D729" s="63">
        <v>541</v>
      </c>
      <c r="E729" s="63" t="s">
        <v>45</v>
      </c>
    </row>
    <row r="730" spans="1:5">
      <c r="A730" s="67">
        <v>1821</v>
      </c>
      <c r="B730" s="67">
        <v>63</v>
      </c>
      <c r="C730" s="63">
        <v>642</v>
      </c>
      <c r="D730" s="63">
        <v>541</v>
      </c>
      <c r="E730" s="63" t="s">
        <v>45</v>
      </c>
    </row>
    <row r="731" spans="1:5">
      <c r="A731" s="67">
        <v>1822</v>
      </c>
      <c r="B731" s="67">
        <v>63</v>
      </c>
      <c r="C731" s="63">
        <v>642</v>
      </c>
      <c r="D731" s="63">
        <v>541</v>
      </c>
      <c r="E731" s="63" t="s">
        <v>45</v>
      </c>
    </row>
    <row r="732" spans="1:5">
      <c r="A732" s="67">
        <v>1823</v>
      </c>
      <c r="B732" s="67">
        <v>63</v>
      </c>
      <c r="C732" s="63">
        <v>642</v>
      </c>
      <c r="D732" s="63">
        <v>541</v>
      </c>
      <c r="E732" s="63" t="s">
        <v>45</v>
      </c>
    </row>
    <row r="733" spans="1:5">
      <c r="A733" s="67">
        <v>1824</v>
      </c>
      <c r="B733" s="67">
        <v>63</v>
      </c>
      <c r="C733" s="63">
        <v>642</v>
      </c>
      <c r="D733" s="63">
        <v>541</v>
      </c>
      <c r="E733" s="63" t="s">
        <v>45</v>
      </c>
    </row>
    <row r="734" spans="1:5">
      <c r="A734" s="67">
        <v>1825</v>
      </c>
      <c r="B734" s="67">
        <v>63</v>
      </c>
      <c r="C734" s="63">
        <v>642</v>
      </c>
      <c r="D734" s="63">
        <v>541</v>
      </c>
      <c r="E734" s="63" t="s">
        <v>45</v>
      </c>
    </row>
    <row r="735" spans="1:5">
      <c r="A735" s="67">
        <v>1826</v>
      </c>
      <c r="B735" s="67">
        <v>63</v>
      </c>
      <c r="C735" s="63">
        <v>642</v>
      </c>
      <c r="D735" s="63">
        <v>541</v>
      </c>
      <c r="E735" s="63" t="s">
        <v>45</v>
      </c>
    </row>
    <row r="736" spans="1:5">
      <c r="A736" s="67">
        <v>1827</v>
      </c>
      <c r="B736" s="67">
        <v>63</v>
      </c>
      <c r="C736" s="63">
        <v>642</v>
      </c>
      <c r="D736" s="63">
        <v>541</v>
      </c>
      <c r="E736" s="63" t="s">
        <v>45</v>
      </c>
    </row>
    <row r="737" spans="1:5">
      <c r="A737" s="67">
        <v>1828</v>
      </c>
      <c r="B737" s="67">
        <v>63</v>
      </c>
      <c r="C737" s="63">
        <v>642</v>
      </c>
      <c r="D737" s="63">
        <v>541</v>
      </c>
      <c r="E737" s="63" t="s">
        <v>45</v>
      </c>
    </row>
    <row r="738" spans="1:5">
      <c r="A738" s="67">
        <v>1829</v>
      </c>
      <c r="B738" s="67">
        <v>63</v>
      </c>
      <c r="C738" s="63">
        <v>642</v>
      </c>
      <c r="D738" s="63">
        <v>541</v>
      </c>
      <c r="E738" s="63" t="s">
        <v>45</v>
      </c>
    </row>
    <row r="739" spans="1:5">
      <c r="A739" s="67">
        <v>1830</v>
      </c>
      <c r="B739" s="67">
        <v>63</v>
      </c>
      <c r="C739" s="63">
        <v>642</v>
      </c>
      <c r="D739" s="63">
        <v>541</v>
      </c>
      <c r="E739" s="63" t="s">
        <v>45</v>
      </c>
    </row>
    <row r="740" spans="1:5">
      <c r="A740" s="67">
        <v>1831</v>
      </c>
      <c r="B740" s="67">
        <v>63</v>
      </c>
      <c r="C740" s="63">
        <v>642</v>
      </c>
      <c r="D740" s="63">
        <v>541</v>
      </c>
      <c r="E740" s="63" t="s">
        <v>45</v>
      </c>
    </row>
    <row r="741" spans="1:5">
      <c r="A741" s="67">
        <v>1832</v>
      </c>
      <c r="B741" s="67">
        <v>63</v>
      </c>
      <c r="C741" s="63">
        <v>642</v>
      </c>
      <c r="D741" s="63">
        <v>541</v>
      </c>
      <c r="E741" s="63" t="s">
        <v>45</v>
      </c>
    </row>
    <row r="742" spans="1:5">
      <c r="A742" s="67">
        <v>1833</v>
      </c>
      <c r="B742" s="67">
        <v>63</v>
      </c>
      <c r="C742" s="63">
        <v>642</v>
      </c>
      <c r="D742" s="63">
        <v>541</v>
      </c>
      <c r="E742" s="63" t="s">
        <v>45</v>
      </c>
    </row>
    <row r="743" spans="1:5">
      <c r="A743" s="67">
        <v>1834</v>
      </c>
      <c r="B743" s="67">
        <v>63</v>
      </c>
      <c r="C743" s="63">
        <v>642</v>
      </c>
      <c r="D743" s="63">
        <v>541</v>
      </c>
      <c r="E743" s="63" t="s">
        <v>45</v>
      </c>
    </row>
    <row r="744" spans="1:5">
      <c r="A744" s="67">
        <v>1835</v>
      </c>
      <c r="B744" s="67">
        <v>63</v>
      </c>
      <c r="C744" s="63">
        <v>642</v>
      </c>
      <c r="D744" s="63">
        <v>541</v>
      </c>
      <c r="E744" s="63" t="s">
        <v>45</v>
      </c>
    </row>
    <row r="745" spans="1:5">
      <c r="A745" s="67">
        <v>1836</v>
      </c>
      <c r="B745" s="67">
        <v>63</v>
      </c>
      <c r="C745" s="63">
        <v>642</v>
      </c>
      <c r="D745" s="63">
        <v>541</v>
      </c>
      <c r="E745" s="63" t="s">
        <v>45</v>
      </c>
    </row>
    <row r="746" spans="1:5">
      <c r="A746" s="67">
        <v>1837</v>
      </c>
      <c r="B746" s="67">
        <v>63</v>
      </c>
      <c r="C746" s="63">
        <v>642</v>
      </c>
      <c r="D746" s="63">
        <v>541</v>
      </c>
      <c r="E746" s="63" t="s">
        <v>45</v>
      </c>
    </row>
    <row r="747" spans="1:5">
      <c r="A747" s="67">
        <v>1838</v>
      </c>
      <c r="B747" s="67">
        <v>63</v>
      </c>
      <c r="C747" s="63">
        <v>642</v>
      </c>
      <c r="D747" s="63">
        <v>541</v>
      </c>
      <c r="E747" s="63" t="s">
        <v>45</v>
      </c>
    </row>
    <row r="748" spans="1:5">
      <c r="A748" s="67">
        <v>1839</v>
      </c>
      <c r="B748" s="67">
        <v>63</v>
      </c>
      <c r="C748" s="63">
        <v>642</v>
      </c>
      <c r="D748" s="63">
        <v>541</v>
      </c>
      <c r="E748" s="63" t="s">
        <v>45</v>
      </c>
    </row>
    <row r="749" spans="1:5">
      <c r="A749" s="67">
        <v>1842</v>
      </c>
      <c r="B749" s="67">
        <v>63</v>
      </c>
      <c r="C749" s="63">
        <v>642</v>
      </c>
      <c r="D749" s="63">
        <v>541</v>
      </c>
      <c r="E749" s="63" t="s">
        <v>45</v>
      </c>
    </row>
    <row r="750" spans="1:5">
      <c r="A750" s="67">
        <v>1843</v>
      </c>
      <c r="B750" s="67">
        <v>63</v>
      </c>
      <c r="C750" s="63">
        <v>642</v>
      </c>
      <c r="D750" s="63">
        <v>541</v>
      </c>
      <c r="E750" s="63" t="s">
        <v>45</v>
      </c>
    </row>
    <row r="751" spans="1:5">
      <c r="A751" s="67">
        <v>1844</v>
      </c>
      <c r="B751" s="67">
        <v>63</v>
      </c>
      <c r="C751" s="63">
        <v>642</v>
      </c>
      <c r="D751" s="63">
        <v>541</v>
      </c>
      <c r="E751" s="63" t="s">
        <v>45</v>
      </c>
    </row>
    <row r="752" spans="1:5">
      <c r="A752" s="67">
        <v>1845</v>
      </c>
      <c r="B752" s="67">
        <v>63</v>
      </c>
      <c r="C752" s="63">
        <v>642</v>
      </c>
      <c r="D752" s="63">
        <v>541</v>
      </c>
      <c r="E752" s="63" t="s">
        <v>45</v>
      </c>
    </row>
    <row r="753" spans="1:5">
      <c r="A753" s="67">
        <v>1846</v>
      </c>
      <c r="B753" s="67">
        <v>63</v>
      </c>
      <c r="C753" s="63">
        <v>642</v>
      </c>
      <c r="D753" s="63">
        <v>541</v>
      </c>
      <c r="E753" s="63" t="s">
        <v>45</v>
      </c>
    </row>
    <row r="754" spans="1:5">
      <c r="A754" s="67">
        <v>1847</v>
      </c>
      <c r="B754" s="67">
        <v>63</v>
      </c>
      <c r="C754" s="63">
        <v>642</v>
      </c>
      <c r="D754" s="63">
        <v>541</v>
      </c>
      <c r="E754" s="63" t="s">
        <v>45</v>
      </c>
    </row>
    <row r="755" spans="1:5">
      <c r="A755" s="67">
        <v>1848</v>
      </c>
      <c r="B755" s="67">
        <v>63</v>
      </c>
      <c r="C755" s="63">
        <v>642</v>
      </c>
      <c r="D755" s="63">
        <v>541</v>
      </c>
      <c r="E755" s="63" t="s">
        <v>45</v>
      </c>
    </row>
    <row r="756" spans="1:5">
      <c r="A756" s="67">
        <v>1849</v>
      </c>
      <c r="B756" s="67">
        <v>63</v>
      </c>
      <c r="C756" s="63">
        <v>642</v>
      </c>
      <c r="D756" s="63">
        <v>541</v>
      </c>
      <c r="E756" s="63" t="s">
        <v>45</v>
      </c>
    </row>
    <row r="757" spans="1:5">
      <c r="A757" s="67">
        <v>1850</v>
      </c>
      <c r="B757" s="67">
        <v>63</v>
      </c>
      <c r="C757" s="63">
        <v>642</v>
      </c>
      <c r="D757" s="63">
        <v>541</v>
      </c>
      <c r="E757" s="63" t="s">
        <v>45</v>
      </c>
    </row>
    <row r="758" spans="1:5">
      <c r="A758" s="67">
        <v>1851</v>
      </c>
      <c r="B758" s="67">
        <v>63</v>
      </c>
      <c r="C758" s="63">
        <v>642</v>
      </c>
      <c r="D758" s="63">
        <v>541</v>
      </c>
      <c r="E758" s="63" t="s">
        <v>45</v>
      </c>
    </row>
    <row r="759" spans="1:5">
      <c r="A759" s="67">
        <v>1852</v>
      </c>
      <c r="B759" s="67">
        <v>63</v>
      </c>
      <c r="C759" s="63">
        <v>642</v>
      </c>
      <c r="D759" s="63">
        <v>541</v>
      </c>
      <c r="E759" s="63" t="s">
        <v>45</v>
      </c>
    </row>
    <row r="760" spans="1:5">
      <c r="A760" s="67">
        <v>1853</v>
      </c>
      <c r="B760" s="67">
        <v>63</v>
      </c>
      <c r="C760" s="63">
        <v>642</v>
      </c>
      <c r="D760" s="63">
        <v>541</v>
      </c>
      <c r="E760" s="63" t="s">
        <v>45</v>
      </c>
    </row>
    <row r="761" spans="1:5">
      <c r="A761" s="67">
        <v>1854</v>
      </c>
      <c r="B761" s="67">
        <v>63</v>
      </c>
      <c r="C761" s="63">
        <v>642</v>
      </c>
      <c r="D761" s="63">
        <v>541</v>
      </c>
      <c r="E761" s="63" t="s">
        <v>45</v>
      </c>
    </row>
    <row r="762" spans="1:5">
      <c r="A762" s="67">
        <v>1855</v>
      </c>
      <c r="B762" s="67">
        <v>63</v>
      </c>
      <c r="C762" s="63">
        <v>642</v>
      </c>
      <c r="D762" s="63">
        <v>541</v>
      </c>
      <c r="E762" s="63" t="s">
        <v>45</v>
      </c>
    </row>
    <row r="763" spans="1:5">
      <c r="A763" s="67">
        <v>1856</v>
      </c>
      <c r="B763" s="67">
        <v>63</v>
      </c>
      <c r="C763" s="63">
        <v>642</v>
      </c>
      <c r="D763" s="63">
        <v>541</v>
      </c>
      <c r="E763" s="63" t="s">
        <v>45</v>
      </c>
    </row>
    <row r="764" spans="1:5">
      <c r="A764" s="67">
        <v>1857</v>
      </c>
      <c r="B764" s="67">
        <v>63</v>
      </c>
      <c r="C764" s="63">
        <v>642</v>
      </c>
      <c r="D764" s="63">
        <v>541</v>
      </c>
      <c r="E764" s="63" t="s">
        <v>45</v>
      </c>
    </row>
    <row r="765" spans="1:5">
      <c r="A765" s="67">
        <v>1858</v>
      </c>
      <c r="B765" s="67">
        <v>63</v>
      </c>
      <c r="C765" s="63">
        <v>642</v>
      </c>
      <c r="D765" s="63">
        <v>541</v>
      </c>
      <c r="E765" s="63" t="s">
        <v>45</v>
      </c>
    </row>
    <row r="766" spans="1:5">
      <c r="A766" s="67">
        <v>1859</v>
      </c>
      <c r="B766" s="67">
        <v>63</v>
      </c>
      <c r="C766" s="63">
        <v>642</v>
      </c>
      <c r="D766" s="63">
        <v>541</v>
      </c>
      <c r="E766" s="63" t="s">
        <v>45</v>
      </c>
    </row>
    <row r="767" spans="1:5">
      <c r="A767" s="67">
        <v>1860</v>
      </c>
      <c r="B767" s="67">
        <v>63</v>
      </c>
      <c r="C767" s="63">
        <v>642</v>
      </c>
      <c r="D767" s="63">
        <v>541</v>
      </c>
      <c r="E767" s="63" t="s">
        <v>45</v>
      </c>
    </row>
    <row r="768" spans="1:5">
      <c r="A768" s="67">
        <v>1861</v>
      </c>
      <c r="B768" s="67">
        <v>63</v>
      </c>
      <c r="C768" s="63">
        <v>642</v>
      </c>
      <c r="D768" s="63">
        <v>541</v>
      </c>
      <c r="E768" s="63" t="s">
        <v>45</v>
      </c>
    </row>
    <row r="769" spans="1:5">
      <c r="A769" s="67">
        <v>1862</v>
      </c>
      <c r="B769" s="67">
        <v>63</v>
      </c>
      <c r="C769" s="63">
        <v>642</v>
      </c>
      <c r="D769" s="63">
        <v>541</v>
      </c>
      <c r="E769" s="63" t="s">
        <v>45</v>
      </c>
    </row>
    <row r="770" spans="1:5">
      <c r="A770" s="67">
        <v>1863</v>
      </c>
      <c r="B770" s="67">
        <v>63</v>
      </c>
      <c r="C770" s="63">
        <v>642</v>
      </c>
      <c r="D770" s="63">
        <v>541</v>
      </c>
      <c r="E770" s="63" t="s">
        <v>45</v>
      </c>
    </row>
    <row r="771" spans="1:5">
      <c r="A771" s="67">
        <v>1864</v>
      </c>
      <c r="B771" s="67">
        <v>63</v>
      </c>
      <c r="C771" s="63">
        <v>642</v>
      </c>
      <c r="D771" s="63">
        <v>541</v>
      </c>
      <c r="E771" s="63" t="s">
        <v>45</v>
      </c>
    </row>
    <row r="772" spans="1:5">
      <c r="A772" s="67">
        <v>1867</v>
      </c>
      <c r="B772" s="67">
        <v>63</v>
      </c>
      <c r="C772" s="63">
        <v>642</v>
      </c>
      <c r="D772" s="63">
        <v>541</v>
      </c>
      <c r="E772" s="63" t="s">
        <v>45</v>
      </c>
    </row>
    <row r="773" spans="1:5">
      <c r="A773" s="67">
        <v>1868</v>
      </c>
      <c r="B773" s="67">
        <v>63</v>
      </c>
      <c r="C773" s="63">
        <v>642</v>
      </c>
      <c r="D773" s="63">
        <v>541</v>
      </c>
      <c r="E773" s="63" t="s">
        <v>45</v>
      </c>
    </row>
    <row r="774" spans="1:5">
      <c r="A774" s="67">
        <v>1869</v>
      </c>
      <c r="B774" s="67">
        <v>63</v>
      </c>
      <c r="C774" s="63">
        <v>642</v>
      </c>
      <c r="D774" s="63">
        <v>541</v>
      </c>
      <c r="E774" s="63" t="s">
        <v>45</v>
      </c>
    </row>
    <row r="775" spans="1:5">
      <c r="A775" s="67">
        <v>1870</v>
      </c>
      <c r="B775" s="67">
        <v>63</v>
      </c>
      <c r="C775" s="63">
        <v>642</v>
      </c>
      <c r="D775" s="63">
        <v>541</v>
      </c>
      <c r="E775" s="63" t="s">
        <v>45</v>
      </c>
    </row>
    <row r="776" spans="1:5">
      <c r="A776" s="67">
        <v>1871</v>
      </c>
      <c r="B776" s="67">
        <v>63</v>
      </c>
      <c r="C776" s="63">
        <v>642</v>
      </c>
      <c r="D776" s="63">
        <v>541</v>
      </c>
      <c r="E776" s="63" t="s">
        <v>45</v>
      </c>
    </row>
    <row r="777" spans="1:5">
      <c r="A777" s="67">
        <v>1872</v>
      </c>
      <c r="B777" s="67">
        <v>63</v>
      </c>
      <c r="C777" s="63">
        <v>642</v>
      </c>
      <c r="D777" s="63">
        <v>541</v>
      </c>
      <c r="E777" s="63" t="s">
        <v>45</v>
      </c>
    </row>
    <row r="778" spans="1:5">
      <c r="A778" s="67">
        <v>1873</v>
      </c>
      <c r="B778" s="67">
        <v>63</v>
      </c>
      <c r="C778" s="63">
        <v>642</v>
      </c>
      <c r="D778" s="63">
        <v>541</v>
      </c>
      <c r="E778" s="63" t="s">
        <v>45</v>
      </c>
    </row>
    <row r="779" spans="1:5">
      <c r="A779" s="67">
        <v>1874</v>
      </c>
      <c r="B779" s="67">
        <v>63</v>
      </c>
      <c r="C779" s="63">
        <v>642</v>
      </c>
      <c r="D779" s="63">
        <v>541</v>
      </c>
      <c r="E779" s="63" t="s">
        <v>45</v>
      </c>
    </row>
    <row r="780" spans="1:5">
      <c r="A780" s="67">
        <v>1875</v>
      </c>
      <c r="B780" s="67">
        <v>63</v>
      </c>
      <c r="C780" s="63">
        <v>642</v>
      </c>
      <c r="D780" s="63">
        <v>541</v>
      </c>
      <c r="E780" s="63" t="s">
        <v>45</v>
      </c>
    </row>
    <row r="781" spans="1:5">
      <c r="A781" s="67">
        <v>1876</v>
      </c>
      <c r="B781" s="67">
        <v>63</v>
      </c>
      <c r="C781" s="63">
        <v>642</v>
      </c>
      <c r="D781" s="63">
        <v>541</v>
      </c>
      <c r="E781" s="63" t="s">
        <v>45</v>
      </c>
    </row>
    <row r="782" spans="1:5">
      <c r="A782" s="67">
        <v>1877</v>
      </c>
      <c r="B782" s="67">
        <v>63</v>
      </c>
      <c r="C782" s="63">
        <v>642</v>
      </c>
      <c r="D782" s="63">
        <v>541</v>
      </c>
      <c r="E782" s="63" t="s">
        <v>45</v>
      </c>
    </row>
    <row r="783" spans="1:5">
      <c r="A783" s="67">
        <v>1878</v>
      </c>
      <c r="B783" s="67">
        <v>63</v>
      </c>
      <c r="C783" s="63">
        <v>642</v>
      </c>
      <c r="D783" s="63">
        <v>541</v>
      </c>
      <c r="E783" s="63" t="s">
        <v>45</v>
      </c>
    </row>
    <row r="784" spans="1:5">
      <c r="A784" s="67">
        <v>1879</v>
      </c>
      <c r="B784" s="67">
        <v>63</v>
      </c>
      <c r="C784" s="63">
        <v>642</v>
      </c>
      <c r="D784" s="63">
        <v>541</v>
      </c>
      <c r="E784" s="63" t="s">
        <v>45</v>
      </c>
    </row>
    <row r="785" spans="1:5">
      <c r="A785" s="67">
        <v>1880</v>
      </c>
      <c r="B785" s="67">
        <v>63</v>
      </c>
      <c r="C785" s="63">
        <v>642</v>
      </c>
      <c r="D785" s="63">
        <v>541</v>
      </c>
      <c r="E785" s="63" t="s">
        <v>45</v>
      </c>
    </row>
    <row r="786" spans="1:5">
      <c r="A786" s="67">
        <v>1881</v>
      </c>
      <c r="B786" s="67">
        <v>63</v>
      </c>
      <c r="C786" s="63">
        <v>642</v>
      </c>
      <c r="D786" s="63">
        <v>541</v>
      </c>
      <c r="E786" s="63" t="s">
        <v>45</v>
      </c>
    </row>
    <row r="787" spans="1:5">
      <c r="A787" s="67">
        <v>1882</v>
      </c>
      <c r="B787" s="67">
        <v>63</v>
      </c>
      <c r="C787" s="63">
        <v>642</v>
      </c>
      <c r="D787" s="63">
        <v>541</v>
      </c>
      <c r="E787" s="63" t="s">
        <v>45</v>
      </c>
    </row>
    <row r="788" spans="1:5">
      <c r="A788" s="67">
        <v>1883</v>
      </c>
      <c r="B788" s="67">
        <v>63</v>
      </c>
      <c r="C788" s="63">
        <v>642</v>
      </c>
      <c r="D788" s="63">
        <v>541</v>
      </c>
      <c r="E788" s="63" t="s">
        <v>45</v>
      </c>
    </row>
    <row r="789" spans="1:5">
      <c r="A789" s="67">
        <v>1884</v>
      </c>
      <c r="B789" s="67">
        <v>63</v>
      </c>
      <c r="C789" s="63">
        <v>642</v>
      </c>
      <c r="D789" s="63">
        <v>541</v>
      </c>
      <c r="E789" s="63" t="s">
        <v>45</v>
      </c>
    </row>
    <row r="790" spans="1:5">
      <c r="A790" s="67">
        <v>1885</v>
      </c>
      <c r="B790" s="67">
        <v>63</v>
      </c>
      <c r="C790" s="63">
        <v>642</v>
      </c>
      <c r="D790" s="63">
        <v>541</v>
      </c>
      <c r="E790" s="63" t="s">
        <v>45</v>
      </c>
    </row>
    <row r="791" spans="1:5">
      <c r="A791" s="67">
        <v>1886</v>
      </c>
      <c r="B791" s="67">
        <v>63</v>
      </c>
      <c r="C791" s="63">
        <v>642</v>
      </c>
      <c r="D791" s="63">
        <v>541</v>
      </c>
      <c r="E791" s="63" t="s">
        <v>45</v>
      </c>
    </row>
    <row r="792" spans="1:5">
      <c r="A792" s="67">
        <v>1887</v>
      </c>
      <c r="B792" s="67">
        <v>63</v>
      </c>
      <c r="C792" s="63">
        <v>642</v>
      </c>
      <c r="D792" s="63">
        <v>541</v>
      </c>
      <c r="E792" s="63" t="s">
        <v>45</v>
      </c>
    </row>
    <row r="793" spans="1:5">
      <c r="A793" s="67">
        <v>1888</v>
      </c>
      <c r="B793" s="67">
        <v>63</v>
      </c>
      <c r="C793" s="63">
        <v>642</v>
      </c>
      <c r="D793" s="63">
        <v>541</v>
      </c>
      <c r="E793" s="63" t="s">
        <v>45</v>
      </c>
    </row>
    <row r="794" spans="1:5">
      <c r="A794" s="67">
        <v>1890</v>
      </c>
      <c r="B794" s="67">
        <v>63</v>
      </c>
      <c r="C794" s="63">
        <v>642</v>
      </c>
      <c r="D794" s="63">
        <v>541</v>
      </c>
      <c r="E794" s="63" t="s">
        <v>45</v>
      </c>
    </row>
    <row r="795" spans="1:5">
      <c r="A795" s="67">
        <v>1891</v>
      </c>
      <c r="B795" s="67">
        <v>63</v>
      </c>
      <c r="C795" s="63">
        <v>642</v>
      </c>
      <c r="D795" s="63">
        <v>541</v>
      </c>
      <c r="E795" s="63" t="s">
        <v>45</v>
      </c>
    </row>
    <row r="796" spans="1:5">
      <c r="A796" s="67">
        <v>1894</v>
      </c>
      <c r="B796" s="67">
        <v>63</v>
      </c>
      <c r="C796" s="63">
        <v>642</v>
      </c>
      <c r="D796" s="63">
        <v>541</v>
      </c>
      <c r="E796" s="63" t="s">
        <v>45</v>
      </c>
    </row>
    <row r="797" spans="1:5">
      <c r="A797" s="67">
        <v>1895</v>
      </c>
      <c r="B797" s="67">
        <v>63</v>
      </c>
      <c r="C797" s="63">
        <v>642</v>
      </c>
      <c r="D797" s="63">
        <v>541</v>
      </c>
      <c r="E797" s="63" t="s">
        <v>45</v>
      </c>
    </row>
    <row r="798" spans="1:5">
      <c r="A798" s="67">
        <v>1896</v>
      </c>
      <c r="B798" s="67">
        <v>63</v>
      </c>
      <c r="C798" s="63">
        <v>642</v>
      </c>
      <c r="D798" s="63">
        <v>541</v>
      </c>
      <c r="E798" s="63" t="s">
        <v>45</v>
      </c>
    </row>
    <row r="799" spans="1:5">
      <c r="A799" s="67">
        <v>1897</v>
      </c>
      <c r="B799" s="67">
        <v>63</v>
      </c>
      <c r="C799" s="63">
        <v>642</v>
      </c>
      <c r="D799" s="63">
        <v>541</v>
      </c>
      <c r="E799" s="63" t="s">
        <v>45</v>
      </c>
    </row>
    <row r="800" spans="1:5">
      <c r="A800" s="67">
        <v>1898</v>
      </c>
      <c r="B800" s="67">
        <v>63</v>
      </c>
      <c r="C800" s="63">
        <v>642</v>
      </c>
      <c r="D800" s="63">
        <v>541</v>
      </c>
      <c r="E800" s="63" t="s">
        <v>45</v>
      </c>
    </row>
    <row r="801" spans="1:5">
      <c r="A801" s="67">
        <v>1900</v>
      </c>
      <c r="B801" s="67">
        <v>63</v>
      </c>
      <c r="C801" s="63">
        <v>642</v>
      </c>
      <c r="D801" s="63">
        <v>541</v>
      </c>
      <c r="E801" s="63" t="s">
        <v>45</v>
      </c>
    </row>
    <row r="802" spans="1:5">
      <c r="A802" s="67">
        <v>1902</v>
      </c>
      <c r="B802" s="67">
        <v>63</v>
      </c>
      <c r="C802" s="63">
        <v>642</v>
      </c>
      <c r="D802" s="63">
        <v>541</v>
      </c>
      <c r="E802" s="63" t="s">
        <v>45</v>
      </c>
    </row>
    <row r="803" spans="1:5">
      <c r="A803" s="67">
        <v>1903</v>
      </c>
      <c r="B803" s="67">
        <v>63</v>
      </c>
      <c r="C803" s="63">
        <v>642</v>
      </c>
      <c r="D803" s="63">
        <v>541</v>
      </c>
      <c r="E803" s="63" t="s">
        <v>45</v>
      </c>
    </row>
    <row r="804" spans="1:5">
      <c r="A804" s="67">
        <v>1920</v>
      </c>
      <c r="B804" s="67">
        <v>63</v>
      </c>
      <c r="C804" s="63">
        <v>642</v>
      </c>
      <c r="D804" s="63">
        <v>541</v>
      </c>
      <c r="E804" s="63" t="s">
        <v>45</v>
      </c>
    </row>
    <row r="805" spans="1:5">
      <c r="A805" s="67">
        <v>2000</v>
      </c>
      <c r="B805" s="67">
        <v>63</v>
      </c>
      <c r="C805" s="63">
        <v>642</v>
      </c>
      <c r="D805" s="63">
        <v>541</v>
      </c>
      <c r="E805" s="63" t="s">
        <v>45</v>
      </c>
    </row>
    <row r="806" spans="1:5">
      <c r="A806" s="67">
        <v>2001</v>
      </c>
      <c r="B806" s="67">
        <v>63</v>
      </c>
      <c r="C806" s="63">
        <v>642</v>
      </c>
      <c r="D806" s="63">
        <v>541</v>
      </c>
      <c r="E806" s="63" t="s">
        <v>45</v>
      </c>
    </row>
    <row r="807" spans="1:5">
      <c r="A807" s="67">
        <v>2004</v>
      </c>
      <c r="B807" s="67">
        <v>63</v>
      </c>
      <c r="C807" s="63">
        <v>642</v>
      </c>
      <c r="D807" s="63">
        <v>541</v>
      </c>
      <c r="E807" s="63" t="s">
        <v>45</v>
      </c>
    </row>
    <row r="808" spans="1:5">
      <c r="A808" s="67">
        <v>2005</v>
      </c>
      <c r="B808" s="67">
        <v>63</v>
      </c>
      <c r="C808" s="63">
        <v>642</v>
      </c>
      <c r="D808" s="63">
        <v>541</v>
      </c>
      <c r="E808" s="63" t="s">
        <v>45</v>
      </c>
    </row>
    <row r="809" spans="1:5">
      <c r="A809" s="67">
        <v>2006</v>
      </c>
      <c r="B809" s="67">
        <v>63</v>
      </c>
      <c r="C809" s="63">
        <v>642</v>
      </c>
      <c r="D809" s="63">
        <v>541</v>
      </c>
      <c r="E809" s="63" t="s">
        <v>45</v>
      </c>
    </row>
    <row r="810" spans="1:5">
      <c r="A810" s="67">
        <v>2007</v>
      </c>
      <c r="B810" s="67">
        <v>63</v>
      </c>
      <c r="C810" s="63">
        <v>642</v>
      </c>
      <c r="D810" s="63">
        <v>541</v>
      </c>
      <c r="E810" s="63" t="s">
        <v>45</v>
      </c>
    </row>
    <row r="811" spans="1:5">
      <c r="A811" s="67">
        <v>2008</v>
      </c>
      <c r="B811" s="67">
        <v>63</v>
      </c>
      <c r="C811" s="63">
        <v>642</v>
      </c>
      <c r="D811" s="63">
        <v>541</v>
      </c>
      <c r="E811" s="63" t="s">
        <v>45</v>
      </c>
    </row>
    <row r="812" spans="1:5">
      <c r="A812" s="67">
        <v>2009</v>
      </c>
      <c r="B812" s="67">
        <v>63</v>
      </c>
      <c r="C812" s="63">
        <v>642</v>
      </c>
      <c r="D812" s="63">
        <v>541</v>
      </c>
      <c r="E812" s="63" t="s">
        <v>45</v>
      </c>
    </row>
    <row r="813" spans="1:5">
      <c r="A813" s="67">
        <v>2010</v>
      </c>
      <c r="B813" s="67">
        <v>63</v>
      </c>
      <c r="C813" s="63">
        <v>642</v>
      </c>
      <c r="D813" s="63">
        <v>541</v>
      </c>
      <c r="E813" s="63" t="s">
        <v>45</v>
      </c>
    </row>
    <row r="814" spans="1:5">
      <c r="A814" s="67">
        <v>2011</v>
      </c>
      <c r="B814" s="67">
        <v>63</v>
      </c>
      <c r="C814" s="63">
        <v>642</v>
      </c>
      <c r="D814" s="63">
        <v>541</v>
      </c>
      <c r="E814" s="63" t="s">
        <v>45</v>
      </c>
    </row>
    <row r="815" spans="1:5">
      <c r="A815" s="67">
        <v>2012</v>
      </c>
      <c r="B815" s="67">
        <v>63</v>
      </c>
      <c r="C815" s="63">
        <v>642</v>
      </c>
      <c r="D815" s="63">
        <v>541</v>
      </c>
      <c r="E815" s="63" t="s">
        <v>45</v>
      </c>
    </row>
    <row r="816" spans="1:5">
      <c r="A816" s="67">
        <v>2013</v>
      </c>
      <c r="B816" s="67">
        <v>63</v>
      </c>
      <c r="C816" s="63">
        <v>642</v>
      </c>
      <c r="D816" s="63">
        <v>541</v>
      </c>
      <c r="E816" s="63" t="s">
        <v>45</v>
      </c>
    </row>
    <row r="817" spans="1:5">
      <c r="A817" s="67">
        <v>2014</v>
      </c>
      <c r="B817" s="67">
        <v>63</v>
      </c>
      <c r="C817" s="63">
        <v>642</v>
      </c>
      <c r="D817" s="63">
        <v>541</v>
      </c>
      <c r="E817" s="63" t="s">
        <v>45</v>
      </c>
    </row>
    <row r="818" spans="1:5">
      <c r="A818" s="67">
        <v>2015</v>
      </c>
      <c r="B818" s="67">
        <v>63</v>
      </c>
      <c r="C818" s="63">
        <v>642</v>
      </c>
      <c r="D818" s="63">
        <v>541</v>
      </c>
      <c r="E818" s="63" t="s">
        <v>45</v>
      </c>
    </row>
    <row r="819" spans="1:5">
      <c r="A819" s="67">
        <v>2016</v>
      </c>
      <c r="B819" s="67">
        <v>63</v>
      </c>
      <c r="C819" s="63">
        <v>642</v>
      </c>
      <c r="D819" s="63">
        <v>541</v>
      </c>
      <c r="E819" s="63" t="s">
        <v>45</v>
      </c>
    </row>
    <row r="820" spans="1:5">
      <c r="A820" s="67">
        <v>2017</v>
      </c>
      <c r="B820" s="67">
        <v>63</v>
      </c>
      <c r="C820" s="63">
        <v>642</v>
      </c>
      <c r="D820" s="63">
        <v>541</v>
      </c>
      <c r="E820" s="63" t="s">
        <v>45</v>
      </c>
    </row>
    <row r="821" spans="1:5">
      <c r="A821" s="67">
        <v>2018</v>
      </c>
      <c r="B821" s="67">
        <v>63</v>
      </c>
      <c r="C821" s="63">
        <v>642</v>
      </c>
      <c r="D821" s="63">
        <v>541</v>
      </c>
      <c r="E821" s="63" t="s">
        <v>45</v>
      </c>
    </row>
    <row r="822" spans="1:5">
      <c r="A822" s="67">
        <v>2019</v>
      </c>
      <c r="B822" s="67">
        <v>63</v>
      </c>
      <c r="C822" s="63">
        <v>642</v>
      </c>
      <c r="D822" s="63">
        <v>541</v>
      </c>
      <c r="E822" s="63" t="s">
        <v>45</v>
      </c>
    </row>
    <row r="823" spans="1:5">
      <c r="A823" s="67">
        <v>2020</v>
      </c>
      <c r="B823" s="67">
        <v>63</v>
      </c>
      <c r="C823" s="63">
        <v>642</v>
      </c>
      <c r="D823" s="63">
        <v>541</v>
      </c>
      <c r="E823" s="63" t="s">
        <v>45</v>
      </c>
    </row>
    <row r="824" spans="1:5">
      <c r="A824" s="67">
        <v>2021</v>
      </c>
      <c r="B824" s="67">
        <v>63</v>
      </c>
      <c r="C824" s="63">
        <v>642</v>
      </c>
      <c r="D824" s="63">
        <v>541</v>
      </c>
      <c r="E824" s="63" t="s">
        <v>45</v>
      </c>
    </row>
    <row r="825" spans="1:5">
      <c r="A825" s="67">
        <v>2022</v>
      </c>
      <c r="B825" s="67">
        <v>63</v>
      </c>
      <c r="C825" s="63">
        <v>642</v>
      </c>
      <c r="D825" s="63">
        <v>541</v>
      </c>
      <c r="E825" s="63" t="s">
        <v>45</v>
      </c>
    </row>
    <row r="826" spans="1:5">
      <c r="A826" s="67">
        <v>2023</v>
      </c>
      <c r="B826" s="67">
        <v>63</v>
      </c>
      <c r="C826" s="63">
        <v>642</v>
      </c>
      <c r="D826" s="63">
        <v>541</v>
      </c>
      <c r="E826" s="63" t="s">
        <v>45</v>
      </c>
    </row>
    <row r="827" spans="1:5">
      <c r="A827" s="67">
        <v>2024</v>
      </c>
      <c r="B827" s="67">
        <v>63</v>
      </c>
      <c r="C827" s="63">
        <v>642</v>
      </c>
      <c r="D827" s="63">
        <v>541</v>
      </c>
      <c r="E827" s="63" t="s">
        <v>45</v>
      </c>
    </row>
    <row r="828" spans="1:5">
      <c r="A828" s="67">
        <v>2025</v>
      </c>
      <c r="B828" s="67">
        <v>63</v>
      </c>
      <c r="C828" s="63">
        <v>642</v>
      </c>
      <c r="D828" s="63">
        <v>541</v>
      </c>
      <c r="E828" s="63" t="s">
        <v>45</v>
      </c>
    </row>
    <row r="829" spans="1:5">
      <c r="A829" s="67">
        <v>2026</v>
      </c>
      <c r="B829" s="67">
        <v>63</v>
      </c>
      <c r="C829" s="63">
        <v>642</v>
      </c>
      <c r="D829" s="63">
        <v>541</v>
      </c>
      <c r="E829" s="63" t="s">
        <v>45</v>
      </c>
    </row>
    <row r="830" spans="1:5">
      <c r="A830" s="67">
        <v>2027</v>
      </c>
      <c r="B830" s="67">
        <v>63</v>
      </c>
      <c r="C830" s="63">
        <v>642</v>
      </c>
      <c r="D830" s="63">
        <v>541</v>
      </c>
      <c r="E830" s="63" t="s">
        <v>45</v>
      </c>
    </row>
    <row r="831" spans="1:5">
      <c r="A831" s="67">
        <v>2028</v>
      </c>
      <c r="B831" s="67">
        <v>63</v>
      </c>
      <c r="C831" s="63">
        <v>642</v>
      </c>
      <c r="D831" s="63">
        <v>541</v>
      </c>
      <c r="E831" s="63" t="s">
        <v>45</v>
      </c>
    </row>
    <row r="832" spans="1:5">
      <c r="A832" s="67">
        <v>2029</v>
      </c>
      <c r="B832" s="67">
        <v>63</v>
      </c>
      <c r="C832" s="63">
        <v>642</v>
      </c>
      <c r="D832" s="63">
        <v>541</v>
      </c>
      <c r="E832" s="63" t="s">
        <v>45</v>
      </c>
    </row>
    <row r="833" spans="1:5">
      <c r="A833" s="67">
        <v>2030</v>
      </c>
      <c r="B833" s="67">
        <v>63</v>
      </c>
      <c r="C833" s="63">
        <v>642</v>
      </c>
      <c r="D833" s="63">
        <v>541</v>
      </c>
      <c r="E833" s="63" t="s">
        <v>45</v>
      </c>
    </row>
    <row r="834" spans="1:5">
      <c r="A834" s="67">
        <v>2031</v>
      </c>
      <c r="B834" s="67">
        <v>63</v>
      </c>
      <c r="C834" s="63">
        <v>642</v>
      </c>
      <c r="D834" s="63">
        <v>541</v>
      </c>
      <c r="E834" s="63" t="s">
        <v>45</v>
      </c>
    </row>
    <row r="835" spans="1:5">
      <c r="A835" s="67">
        <v>2032</v>
      </c>
      <c r="B835" s="67">
        <v>63</v>
      </c>
      <c r="C835" s="63">
        <v>642</v>
      </c>
      <c r="D835" s="63">
        <v>541</v>
      </c>
      <c r="E835" s="63" t="s">
        <v>45</v>
      </c>
    </row>
    <row r="836" spans="1:5">
      <c r="A836" s="67">
        <v>2033</v>
      </c>
      <c r="B836" s="67">
        <v>63</v>
      </c>
      <c r="C836" s="63">
        <v>642</v>
      </c>
      <c r="D836" s="63">
        <v>541</v>
      </c>
      <c r="E836" s="63" t="s">
        <v>45</v>
      </c>
    </row>
    <row r="837" spans="1:5">
      <c r="A837" s="67">
        <v>2034</v>
      </c>
      <c r="B837" s="67">
        <v>63</v>
      </c>
      <c r="C837" s="63">
        <v>642</v>
      </c>
      <c r="D837" s="63">
        <v>541</v>
      </c>
      <c r="E837" s="63" t="s">
        <v>45</v>
      </c>
    </row>
    <row r="838" spans="1:5">
      <c r="A838" s="67">
        <v>2035</v>
      </c>
      <c r="B838" s="67">
        <v>63</v>
      </c>
      <c r="C838" s="63">
        <v>642</v>
      </c>
      <c r="D838" s="63">
        <v>541</v>
      </c>
      <c r="E838" s="63" t="s">
        <v>45</v>
      </c>
    </row>
    <row r="839" spans="1:5">
      <c r="A839" s="67">
        <v>2036</v>
      </c>
      <c r="B839" s="67">
        <v>63</v>
      </c>
      <c r="C839" s="63">
        <v>642</v>
      </c>
      <c r="D839" s="63">
        <v>541</v>
      </c>
      <c r="E839" s="63" t="s">
        <v>45</v>
      </c>
    </row>
    <row r="840" spans="1:5">
      <c r="A840" s="67">
        <v>2037</v>
      </c>
      <c r="B840" s="67">
        <v>63</v>
      </c>
      <c r="C840" s="63">
        <v>642</v>
      </c>
      <c r="D840" s="63">
        <v>541</v>
      </c>
      <c r="E840" s="63" t="s">
        <v>45</v>
      </c>
    </row>
    <row r="841" spans="1:5">
      <c r="A841" s="67">
        <v>2038</v>
      </c>
      <c r="B841" s="67">
        <v>63</v>
      </c>
      <c r="C841" s="63">
        <v>642</v>
      </c>
      <c r="D841" s="63">
        <v>541</v>
      </c>
      <c r="E841" s="63" t="s">
        <v>45</v>
      </c>
    </row>
    <row r="842" spans="1:5">
      <c r="A842" s="67">
        <v>2039</v>
      </c>
      <c r="B842" s="67">
        <v>63</v>
      </c>
      <c r="C842" s="63">
        <v>642</v>
      </c>
      <c r="D842" s="63">
        <v>541</v>
      </c>
      <c r="E842" s="63" t="s">
        <v>45</v>
      </c>
    </row>
    <row r="843" spans="1:5">
      <c r="A843" s="67">
        <v>2040</v>
      </c>
      <c r="B843" s="67">
        <v>63</v>
      </c>
      <c r="C843" s="63">
        <v>642</v>
      </c>
      <c r="D843" s="63">
        <v>541</v>
      </c>
      <c r="E843" s="63" t="s">
        <v>45</v>
      </c>
    </row>
    <row r="844" spans="1:5">
      <c r="A844" s="67">
        <v>2041</v>
      </c>
      <c r="B844" s="67">
        <v>63</v>
      </c>
      <c r="C844" s="63">
        <v>642</v>
      </c>
      <c r="D844" s="63">
        <v>541</v>
      </c>
      <c r="E844" s="63" t="s">
        <v>45</v>
      </c>
    </row>
    <row r="845" spans="1:5">
      <c r="A845" s="67">
        <v>2042</v>
      </c>
      <c r="B845" s="67">
        <v>63</v>
      </c>
      <c r="C845" s="63">
        <v>642</v>
      </c>
      <c r="D845" s="63">
        <v>541</v>
      </c>
      <c r="E845" s="63" t="s">
        <v>45</v>
      </c>
    </row>
    <row r="846" spans="1:5">
      <c r="A846" s="67">
        <v>2043</v>
      </c>
      <c r="B846" s="67">
        <v>63</v>
      </c>
      <c r="C846" s="63">
        <v>642</v>
      </c>
      <c r="D846" s="63">
        <v>541</v>
      </c>
      <c r="E846" s="63" t="s">
        <v>45</v>
      </c>
    </row>
    <row r="847" spans="1:5">
      <c r="A847" s="67">
        <v>2044</v>
      </c>
      <c r="B847" s="67">
        <v>63</v>
      </c>
      <c r="C847" s="63">
        <v>642</v>
      </c>
      <c r="D847" s="63">
        <v>541</v>
      </c>
      <c r="E847" s="63" t="s">
        <v>45</v>
      </c>
    </row>
    <row r="848" spans="1:5">
      <c r="A848" s="67">
        <v>2045</v>
      </c>
      <c r="B848" s="67">
        <v>63</v>
      </c>
      <c r="C848" s="63">
        <v>642</v>
      </c>
      <c r="D848" s="63">
        <v>541</v>
      </c>
      <c r="E848" s="63" t="s">
        <v>45</v>
      </c>
    </row>
    <row r="849" spans="1:5">
      <c r="A849" s="67">
        <v>2046</v>
      </c>
      <c r="B849" s="67">
        <v>63</v>
      </c>
      <c r="C849" s="63">
        <v>642</v>
      </c>
      <c r="D849" s="63">
        <v>541</v>
      </c>
      <c r="E849" s="63" t="s">
        <v>45</v>
      </c>
    </row>
    <row r="850" spans="1:5">
      <c r="A850" s="67">
        <v>2047</v>
      </c>
      <c r="B850" s="67">
        <v>63</v>
      </c>
      <c r="C850" s="63">
        <v>642</v>
      </c>
      <c r="D850" s="63">
        <v>541</v>
      </c>
      <c r="E850" s="63" t="s">
        <v>45</v>
      </c>
    </row>
    <row r="851" spans="1:5">
      <c r="A851" s="67">
        <v>2048</v>
      </c>
      <c r="B851" s="67">
        <v>63</v>
      </c>
      <c r="C851" s="63">
        <v>642</v>
      </c>
      <c r="D851" s="63">
        <v>541</v>
      </c>
      <c r="E851" s="63" t="s">
        <v>45</v>
      </c>
    </row>
    <row r="852" spans="1:5">
      <c r="A852" s="67">
        <v>2049</v>
      </c>
      <c r="B852" s="67">
        <v>63</v>
      </c>
      <c r="C852" s="63">
        <v>642</v>
      </c>
      <c r="D852" s="63">
        <v>541</v>
      </c>
      <c r="E852" s="63" t="s">
        <v>45</v>
      </c>
    </row>
    <row r="853" spans="1:5">
      <c r="A853" s="67">
        <v>2050</v>
      </c>
      <c r="B853" s="67">
        <v>63</v>
      </c>
      <c r="C853" s="63">
        <v>642</v>
      </c>
      <c r="D853" s="63">
        <v>541</v>
      </c>
      <c r="E853" s="63" t="s">
        <v>45</v>
      </c>
    </row>
    <row r="854" spans="1:5">
      <c r="A854" s="67">
        <v>2051</v>
      </c>
      <c r="B854" s="67">
        <v>63</v>
      </c>
      <c r="C854" s="63">
        <v>642</v>
      </c>
      <c r="D854" s="63">
        <v>541</v>
      </c>
      <c r="E854" s="63" t="s">
        <v>45</v>
      </c>
    </row>
    <row r="855" spans="1:5">
      <c r="A855" s="67">
        <v>2052</v>
      </c>
      <c r="B855" s="67">
        <v>63</v>
      </c>
      <c r="C855" s="63">
        <v>642</v>
      </c>
      <c r="D855" s="63">
        <v>541</v>
      </c>
      <c r="E855" s="63" t="s">
        <v>45</v>
      </c>
    </row>
    <row r="856" spans="1:5">
      <c r="A856" s="67">
        <v>2055</v>
      </c>
      <c r="B856" s="67">
        <v>63</v>
      </c>
      <c r="C856" s="63">
        <v>642</v>
      </c>
      <c r="D856" s="63">
        <v>541</v>
      </c>
      <c r="E856" s="63" t="s">
        <v>45</v>
      </c>
    </row>
    <row r="857" spans="1:5">
      <c r="A857" s="67">
        <v>2056</v>
      </c>
      <c r="B857" s="67">
        <v>63</v>
      </c>
      <c r="C857" s="63">
        <v>642</v>
      </c>
      <c r="D857" s="63">
        <v>541</v>
      </c>
      <c r="E857" s="63" t="s">
        <v>45</v>
      </c>
    </row>
    <row r="858" spans="1:5">
      <c r="A858" s="67">
        <v>2057</v>
      </c>
      <c r="B858" s="67">
        <v>63</v>
      </c>
      <c r="C858" s="63">
        <v>642</v>
      </c>
      <c r="D858" s="63">
        <v>541</v>
      </c>
      <c r="E858" s="63" t="s">
        <v>45</v>
      </c>
    </row>
    <row r="859" spans="1:5">
      <c r="A859" s="67">
        <v>2058</v>
      </c>
      <c r="B859" s="67">
        <v>63</v>
      </c>
      <c r="C859" s="63">
        <v>642</v>
      </c>
      <c r="D859" s="63">
        <v>541</v>
      </c>
      <c r="E859" s="63" t="s">
        <v>45</v>
      </c>
    </row>
    <row r="860" spans="1:5">
      <c r="A860" s="67">
        <v>2059</v>
      </c>
      <c r="B860" s="67">
        <v>63</v>
      </c>
      <c r="C860" s="63">
        <v>642</v>
      </c>
      <c r="D860" s="63">
        <v>541</v>
      </c>
      <c r="E860" s="63" t="s">
        <v>45</v>
      </c>
    </row>
    <row r="861" spans="1:5">
      <c r="A861" s="67">
        <v>2060</v>
      </c>
      <c r="B861" s="67">
        <v>63</v>
      </c>
      <c r="C861" s="63">
        <v>642</v>
      </c>
      <c r="D861" s="63">
        <v>541</v>
      </c>
      <c r="E861" s="63" t="s">
        <v>45</v>
      </c>
    </row>
    <row r="862" spans="1:5">
      <c r="A862" s="67">
        <v>2061</v>
      </c>
      <c r="B862" s="67">
        <v>63</v>
      </c>
      <c r="C862" s="63">
        <v>642</v>
      </c>
      <c r="D862" s="63">
        <v>541</v>
      </c>
      <c r="E862" s="63" t="s">
        <v>45</v>
      </c>
    </row>
    <row r="863" spans="1:5">
      <c r="A863" s="67">
        <v>2062</v>
      </c>
      <c r="B863" s="67">
        <v>63</v>
      </c>
      <c r="C863" s="63">
        <v>642</v>
      </c>
      <c r="D863" s="63">
        <v>541</v>
      </c>
      <c r="E863" s="63" t="s">
        <v>45</v>
      </c>
    </row>
    <row r="864" spans="1:5">
      <c r="A864" s="67">
        <v>2063</v>
      </c>
      <c r="B864" s="67">
        <v>63</v>
      </c>
      <c r="C864" s="63">
        <v>642</v>
      </c>
      <c r="D864" s="63">
        <v>541</v>
      </c>
      <c r="E864" s="63" t="s">
        <v>45</v>
      </c>
    </row>
    <row r="865" spans="1:5">
      <c r="A865" s="67">
        <v>2064</v>
      </c>
      <c r="B865" s="67">
        <v>63</v>
      </c>
      <c r="C865" s="63">
        <v>642</v>
      </c>
      <c r="D865" s="63">
        <v>541</v>
      </c>
      <c r="E865" s="63" t="s">
        <v>45</v>
      </c>
    </row>
    <row r="866" spans="1:5">
      <c r="A866" s="67">
        <v>2065</v>
      </c>
      <c r="B866" s="67">
        <v>63</v>
      </c>
      <c r="C866" s="63">
        <v>642</v>
      </c>
      <c r="D866" s="63">
        <v>541</v>
      </c>
      <c r="E866" s="63" t="s">
        <v>45</v>
      </c>
    </row>
    <row r="867" spans="1:5">
      <c r="A867" s="67">
        <v>2066</v>
      </c>
      <c r="B867" s="67">
        <v>63</v>
      </c>
      <c r="C867" s="63">
        <v>642</v>
      </c>
      <c r="D867" s="63">
        <v>541</v>
      </c>
      <c r="E867" s="63" t="s">
        <v>45</v>
      </c>
    </row>
    <row r="868" spans="1:5">
      <c r="A868" s="67">
        <v>2067</v>
      </c>
      <c r="B868" s="67">
        <v>63</v>
      </c>
      <c r="C868" s="63">
        <v>642</v>
      </c>
      <c r="D868" s="63">
        <v>541</v>
      </c>
      <c r="E868" s="63" t="s">
        <v>45</v>
      </c>
    </row>
    <row r="869" spans="1:5">
      <c r="A869" s="67">
        <v>2068</v>
      </c>
      <c r="B869" s="67">
        <v>63</v>
      </c>
      <c r="C869" s="63">
        <v>642</v>
      </c>
      <c r="D869" s="63">
        <v>541</v>
      </c>
      <c r="E869" s="63" t="s">
        <v>45</v>
      </c>
    </row>
    <row r="870" spans="1:5">
      <c r="A870" s="67">
        <v>2069</v>
      </c>
      <c r="B870" s="67">
        <v>63</v>
      </c>
      <c r="C870" s="63">
        <v>642</v>
      </c>
      <c r="D870" s="63">
        <v>541</v>
      </c>
      <c r="E870" s="63" t="s">
        <v>45</v>
      </c>
    </row>
    <row r="871" spans="1:5">
      <c r="A871" s="67">
        <v>2070</v>
      </c>
      <c r="B871" s="67">
        <v>63</v>
      </c>
      <c r="C871" s="63">
        <v>642</v>
      </c>
      <c r="D871" s="63">
        <v>541</v>
      </c>
      <c r="E871" s="63" t="s">
        <v>45</v>
      </c>
    </row>
    <row r="872" spans="1:5">
      <c r="A872" s="67">
        <v>2071</v>
      </c>
      <c r="B872" s="67">
        <v>63</v>
      </c>
      <c r="C872" s="63">
        <v>642</v>
      </c>
      <c r="D872" s="63">
        <v>541</v>
      </c>
      <c r="E872" s="63" t="s">
        <v>45</v>
      </c>
    </row>
    <row r="873" spans="1:5">
      <c r="A873" s="67">
        <v>2072</v>
      </c>
      <c r="B873" s="67">
        <v>63</v>
      </c>
      <c r="C873" s="63">
        <v>642</v>
      </c>
      <c r="D873" s="63">
        <v>541</v>
      </c>
      <c r="E873" s="63" t="s">
        <v>45</v>
      </c>
    </row>
    <row r="874" spans="1:5">
      <c r="A874" s="67">
        <v>2073</v>
      </c>
      <c r="B874" s="67">
        <v>63</v>
      </c>
      <c r="C874" s="63">
        <v>642</v>
      </c>
      <c r="D874" s="63">
        <v>541</v>
      </c>
      <c r="E874" s="63" t="s">
        <v>45</v>
      </c>
    </row>
    <row r="875" spans="1:5">
      <c r="A875" s="67">
        <v>2074</v>
      </c>
      <c r="B875" s="67">
        <v>63</v>
      </c>
      <c r="C875" s="63">
        <v>642</v>
      </c>
      <c r="D875" s="63">
        <v>541</v>
      </c>
      <c r="E875" s="63" t="s">
        <v>45</v>
      </c>
    </row>
    <row r="876" spans="1:5">
      <c r="A876" s="67">
        <v>2075</v>
      </c>
      <c r="B876" s="67">
        <v>63</v>
      </c>
      <c r="C876" s="63">
        <v>642</v>
      </c>
      <c r="D876" s="63">
        <v>541</v>
      </c>
      <c r="E876" s="63" t="s">
        <v>45</v>
      </c>
    </row>
    <row r="877" spans="1:5">
      <c r="A877" s="67">
        <v>2076</v>
      </c>
      <c r="B877" s="67">
        <v>63</v>
      </c>
      <c r="C877" s="63">
        <v>642</v>
      </c>
      <c r="D877" s="63">
        <v>541</v>
      </c>
      <c r="E877" s="63" t="s">
        <v>45</v>
      </c>
    </row>
    <row r="878" spans="1:5">
      <c r="A878" s="67">
        <v>2077</v>
      </c>
      <c r="B878" s="67">
        <v>63</v>
      </c>
      <c r="C878" s="63">
        <v>642</v>
      </c>
      <c r="D878" s="63">
        <v>541</v>
      </c>
      <c r="E878" s="63" t="s">
        <v>45</v>
      </c>
    </row>
    <row r="879" spans="1:5">
      <c r="A879" s="67">
        <v>2079</v>
      </c>
      <c r="B879" s="67">
        <v>63</v>
      </c>
      <c r="C879" s="63">
        <v>642</v>
      </c>
      <c r="D879" s="63">
        <v>541</v>
      </c>
      <c r="E879" s="63" t="s">
        <v>45</v>
      </c>
    </row>
    <row r="880" spans="1:5">
      <c r="A880" s="67">
        <v>2080</v>
      </c>
      <c r="B880" s="67">
        <v>63</v>
      </c>
      <c r="C880" s="63">
        <v>642</v>
      </c>
      <c r="D880" s="63">
        <v>541</v>
      </c>
      <c r="E880" s="63" t="s">
        <v>45</v>
      </c>
    </row>
    <row r="881" spans="1:5">
      <c r="A881" s="67">
        <v>2081</v>
      </c>
      <c r="B881" s="67">
        <v>63</v>
      </c>
      <c r="C881" s="63">
        <v>642</v>
      </c>
      <c r="D881" s="63">
        <v>541</v>
      </c>
      <c r="E881" s="63" t="s">
        <v>45</v>
      </c>
    </row>
    <row r="882" spans="1:5">
      <c r="A882" s="67">
        <v>2082</v>
      </c>
      <c r="B882" s="67">
        <v>63</v>
      </c>
      <c r="C882" s="63">
        <v>642</v>
      </c>
      <c r="D882" s="63">
        <v>541</v>
      </c>
      <c r="E882" s="63" t="s">
        <v>45</v>
      </c>
    </row>
    <row r="883" spans="1:5">
      <c r="A883" s="67">
        <v>2083</v>
      </c>
      <c r="B883" s="67">
        <v>63</v>
      </c>
      <c r="C883" s="63">
        <v>642</v>
      </c>
      <c r="D883" s="63">
        <v>541</v>
      </c>
      <c r="E883" s="63" t="s">
        <v>45</v>
      </c>
    </row>
    <row r="884" spans="1:5">
      <c r="A884" s="67">
        <v>2084</v>
      </c>
      <c r="B884" s="67">
        <v>63</v>
      </c>
      <c r="C884" s="63">
        <v>642</v>
      </c>
      <c r="D884" s="63">
        <v>541</v>
      </c>
      <c r="E884" s="63" t="s">
        <v>45</v>
      </c>
    </row>
    <row r="885" spans="1:5">
      <c r="A885" s="67">
        <v>2085</v>
      </c>
      <c r="B885" s="67">
        <v>63</v>
      </c>
      <c r="C885" s="63">
        <v>642</v>
      </c>
      <c r="D885" s="63">
        <v>541</v>
      </c>
      <c r="E885" s="63" t="s">
        <v>45</v>
      </c>
    </row>
    <row r="886" spans="1:5">
      <c r="A886" s="67">
        <v>2086</v>
      </c>
      <c r="B886" s="67">
        <v>63</v>
      </c>
      <c r="C886" s="63">
        <v>642</v>
      </c>
      <c r="D886" s="63">
        <v>541</v>
      </c>
      <c r="E886" s="63" t="s">
        <v>45</v>
      </c>
    </row>
    <row r="887" spans="1:5">
      <c r="A887" s="67">
        <v>2087</v>
      </c>
      <c r="B887" s="67">
        <v>63</v>
      </c>
      <c r="C887" s="63">
        <v>642</v>
      </c>
      <c r="D887" s="63">
        <v>541</v>
      </c>
      <c r="E887" s="63" t="s">
        <v>45</v>
      </c>
    </row>
    <row r="888" spans="1:5">
      <c r="A888" s="67">
        <v>2088</v>
      </c>
      <c r="B888" s="67">
        <v>63</v>
      </c>
      <c r="C888" s="63">
        <v>642</v>
      </c>
      <c r="D888" s="63">
        <v>541</v>
      </c>
      <c r="E888" s="63" t="s">
        <v>45</v>
      </c>
    </row>
    <row r="889" spans="1:5">
      <c r="A889" s="67">
        <v>2089</v>
      </c>
      <c r="B889" s="67">
        <v>63</v>
      </c>
      <c r="C889" s="63">
        <v>642</v>
      </c>
      <c r="D889" s="63">
        <v>541</v>
      </c>
      <c r="E889" s="63" t="s">
        <v>45</v>
      </c>
    </row>
    <row r="890" spans="1:5">
      <c r="A890" s="67">
        <v>2090</v>
      </c>
      <c r="B890" s="67">
        <v>63</v>
      </c>
      <c r="C890" s="63">
        <v>642</v>
      </c>
      <c r="D890" s="63">
        <v>541</v>
      </c>
      <c r="E890" s="63" t="s">
        <v>45</v>
      </c>
    </row>
    <row r="891" spans="1:5">
      <c r="A891" s="67">
        <v>2091</v>
      </c>
      <c r="B891" s="67">
        <v>63</v>
      </c>
      <c r="C891" s="63">
        <v>642</v>
      </c>
      <c r="D891" s="63">
        <v>541</v>
      </c>
      <c r="E891" s="63" t="s">
        <v>45</v>
      </c>
    </row>
    <row r="892" spans="1:5">
      <c r="A892" s="67">
        <v>2092</v>
      </c>
      <c r="B892" s="67">
        <v>63</v>
      </c>
      <c r="C892" s="63">
        <v>642</v>
      </c>
      <c r="D892" s="63">
        <v>541</v>
      </c>
      <c r="E892" s="63" t="s">
        <v>45</v>
      </c>
    </row>
    <row r="893" spans="1:5">
      <c r="A893" s="67">
        <v>2093</v>
      </c>
      <c r="B893" s="67">
        <v>63</v>
      </c>
      <c r="C893" s="63">
        <v>642</v>
      </c>
      <c r="D893" s="63">
        <v>541</v>
      </c>
      <c r="E893" s="63" t="s">
        <v>45</v>
      </c>
    </row>
    <row r="894" spans="1:5">
      <c r="A894" s="67">
        <v>2094</v>
      </c>
      <c r="B894" s="67">
        <v>63</v>
      </c>
      <c r="C894" s="63">
        <v>642</v>
      </c>
      <c r="D894" s="63">
        <v>541</v>
      </c>
      <c r="E894" s="63" t="s">
        <v>45</v>
      </c>
    </row>
    <row r="895" spans="1:5">
      <c r="A895" s="67">
        <v>2095</v>
      </c>
      <c r="B895" s="67">
        <v>63</v>
      </c>
      <c r="C895" s="63">
        <v>642</v>
      </c>
      <c r="D895" s="63">
        <v>541</v>
      </c>
      <c r="E895" s="63" t="s">
        <v>45</v>
      </c>
    </row>
    <row r="896" spans="1:5">
      <c r="A896" s="67">
        <v>2096</v>
      </c>
      <c r="B896" s="67">
        <v>63</v>
      </c>
      <c r="C896" s="63">
        <v>642</v>
      </c>
      <c r="D896" s="63">
        <v>541</v>
      </c>
      <c r="E896" s="63" t="s">
        <v>45</v>
      </c>
    </row>
    <row r="897" spans="1:5">
      <c r="A897" s="67">
        <v>2097</v>
      </c>
      <c r="B897" s="67">
        <v>63</v>
      </c>
      <c r="C897" s="63">
        <v>642</v>
      </c>
      <c r="D897" s="63">
        <v>541</v>
      </c>
      <c r="E897" s="63" t="s">
        <v>45</v>
      </c>
    </row>
    <row r="898" spans="1:5">
      <c r="A898" s="67">
        <v>2099</v>
      </c>
      <c r="B898" s="67">
        <v>63</v>
      </c>
      <c r="C898" s="63">
        <v>642</v>
      </c>
      <c r="D898" s="63">
        <v>541</v>
      </c>
      <c r="E898" s="63" t="s">
        <v>45</v>
      </c>
    </row>
    <row r="899" spans="1:5">
      <c r="A899" s="67">
        <v>2100</v>
      </c>
      <c r="B899" s="67">
        <v>63</v>
      </c>
      <c r="C899" s="63">
        <v>642</v>
      </c>
      <c r="D899" s="63">
        <v>541</v>
      </c>
      <c r="E899" s="63" t="s">
        <v>45</v>
      </c>
    </row>
    <row r="900" spans="1:5">
      <c r="A900" s="67">
        <v>2101</v>
      </c>
      <c r="B900" s="67">
        <v>63</v>
      </c>
      <c r="C900" s="63">
        <v>642</v>
      </c>
      <c r="D900" s="63">
        <v>541</v>
      </c>
      <c r="E900" s="63" t="s">
        <v>45</v>
      </c>
    </row>
    <row r="901" spans="1:5">
      <c r="A901" s="67">
        <v>2102</v>
      </c>
      <c r="B901" s="67">
        <v>63</v>
      </c>
      <c r="C901" s="63">
        <v>642</v>
      </c>
      <c r="D901" s="63">
        <v>541</v>
      </c>
      <c r="E901" s="63" t="s">
        <v>45</v>
      </c>
    </row>
    <row r="902" spans="1:5">
      <c r="A902" s="67">
        <v>2103</v>
      </c>
      <c r="B902" s="67">
        <v>63</v>
      </c>
      <c r="C902" s="63">
        <v>642</v>
      </c>
      <c r="D902" s="63">
        <v>541</v>
      </c>
      <c r="E902" s="63" t="s">
        <v>45</v>
      </c>
    </row>
    <row r="903" spans="1:5">
      <c r="A903" s="67">
        <v>2104</v>
      </c>
      <c r="B903" s="67">
        <v>63</v>
      </c>
      <c r="C903" s="63">
        <v>642</v>
      </c>
      <c r="D903" s="63">
        <v>541</v>
      </c>
      <c r="E903" s="63" t="s">
        <v>45</v>
      </c>
    </row>
    <row r="904" spans="1:5">
      <c r="A904" s="67">
        <v>2105</v>
      </c>
      <c r="B904" s="67">
        <v>63</v>
      </c>
      <c r="C904" s="63">
        <v>642</v>
      </c>
      <c r="D904" s="63">
        <v>541</v>
      </c>
      <c r="E904" s="63" t="s">
        <v>45</v>
      </c>
    </row>
    <row r="905" spans="1:5">
      <c r="A905" s="67">
        <v>2106</v>
      </c>
      <c r="B905" s="67">
        <v>63</v>
      </c>
      <c r="C905" s="63">
        <v>642</v>
      </c>
      <c r="D905" s="63">
        <v>541</v>
      </c>
      <c r="E905" s="63" t="s">
        <v>45</v>
      </c>
    </row>
    <row r="906" spans="1:5">
      <c r="A906" s="67">
        <v>2107</v>
      </c>
      <c r="B906" s="67">
        <v>63</v>
      </c>
      <c r="C906" s="63">
        <v>642</v>
      </c>
      <c r="D906" s="63">
        <v>541</v>
      </c>
      <c r="E906" s="63" t="s">
        <v>45</v>
      </c>
    </row>
    <row r="907" spans="1:5">
      <c r="A907" s="67">
        <v>2108</v>
      </c>
      <c r="B907" s="67">
        <v>63</v>
      </c>
      <c r="C907" s="63">
        <v>642</v>
      </c>
      <c r="D907" s="63">
        <v>541</v>
      </c>
      <c r="E907" s="63" t="s">
        <v>45</v>
      </c>
    </row>
    <row r="908" spans="1:5">
      <c r="A908" s="67">
        <v>2109</v>
      </c>
      <c r="B908" s="67">
        <v>63</v>
      </c>
      <c r="C908" s="63">
        <v>642</v>
      </c>
      <c r="D908" s="63">
        <v>541</v>
      </c>
      <c r="E908" s="63" t="s">
        <v>45</v>
      </c>
    </row>
    <row r="909" spans="1:5">
      <c r="A909" s="67">
        <v>2110</v>
      </c>
      <c r="B909" s="67">
        <v>63</v>
      </c>
      <c r="C909" s="63">
        <v>642</v>
      </c>
      <c r="D909" s="63">
        <v>541</v>
      </c>
      <c r="E909" s="63" t="s">
        <v>45</v>
      </c>
    </row>
    <row r="910" spans="1:5">
      <c r="A910" s="67">
        <v>2111</v>
      </c>
      <c r="B910" s="67">
        <v>63</v>
      </c>
      <c r="C910" s="63">
        <v>642</v>
      </c>
      <c r="D910" s="63">
        <v>541</v>
      </c>
      <c r="E910" s="63" t="s">
        <v>45</v>
      </c>
    </row>
    <row r="911" spans="1:5">
      <c r="A911" s="67">
        <v>2112</v>
      </c>
      <c r="B911" s="67">
        <v>63</v>
      </c>
      <c r="C911" s="63">
        <v>642</v>
      </c>
      <c r="D911" s="63">
        <v>541</v>
      </c>
      <c r="E911" s="63" t="s">
        <v>45</v>
      </c>
    </row>
    <row r="912" spans="1:5">
      <c r="A912" s="67">
        <v>2113</v>
      </c>
      <c r="B912" s="67">
        <v>63</v>
      </c>
      <c r="C912" s="63">
        <v>642</v>
      </c>
      <c r="D912" s="63">
        <v>541</v>
      </c>
      <c r="E912" s="63" t="s">
        <v>45</v>
      </c>
    </row>
    <row r="913" spans="1:5">
      <c r="A913" s="67">
        <v>2114</v>
      </c>
      <c r="B913" s="67">
        <v>63</v>
      </c>
      <c r="C913" s="63">
        <v>642</v>
      </c>
      <c r="D913" s="63">
        <v>541</v>
      </c>
      <c r="E913" s="63" t="s">
        <v>45</v>
      </c>
    </row>
    <row r="914" spans="1:5">
      <c r="A914" s="67">
        <v>2115</v>
      </c>
      <c r="B914" s="67">
        <v>63</v>
      </c>
      <c r="C914" s="63">
        <v>642</v>
      </c>
      <c r="D914" s="63">
        <v>541</v>
      </c>
      <c r="E914" s="63" t="s">
        <v>45</v>
      </c>
    </row>
    <row r="915" spans="1:5">
      <c r="A915" s="67">
        <v>2116</v>
      </c>
      <c r="B915" s="67">
        <v>63</v>
      </c>
      <c r="C915" s="63">
        <v>642</v>
      </c>
      <c r="D915" s="63">
        <v>541</v>
      </c>
      <c r="E915" s="63" t="s">
        <v>45</v>
      </c>
    </row>
    <row r="916" spans="1:5">
      <c r="A916" s="67">
        <v>2117</v>
      </c>
      <c r="B916" s="67">
        <v>63</v>
      </c>
      <c r="C916" s="63">
        <v>642</v>
      </c>
      <c r="D916" s="63">
        <v>541</v>
      </c>
      <c r="E916" s="63" t="s">
        <v>45</v>
      </c>
    </row>
    <row r="917" spans="1:5">
      <c r="A917" s="67">
        <v>2118</v>
      </c>
      <c r="B917" s="67">
        <v>63</v>
      </c>
      <c r="C917" s="63">
        <v>642</v>
      </c>
      <c r="D917" s="63">
        <v>541</v>
      </c>
      <c r="E917" s="63" t="s">
        <v>45</v>
      </c>
    </row>
    <row r="918" spans="1:5">
      <c r="A918" s="67">
        <v>2119</v>
      </c>
      <c r="B918" s="67">
        <v>63</v>
      </c>
      <c r="C918" s="63">
        <v>642</v>
      </c>
      <c r="D918" s="63">
        <v>541</v>
      </c>
      <c r="E918" s="63" t="s">
        <v>45</v>
      </c>
    </row>
    <row r="919" spans="1:5">
      <c r="A919" s="67">
        <v>2120</v>
      </c>
      <c r="B919" s="67">
        <v>63</v>
      </c>
      <c r="C919" s="63">
        <v>642</v>
      </c>
      <c r="D919" s="63">
        <v>541</v>
      </c>
      <c r="E919" s="63" t="s">
        <v>45</v>
      </c>
    </row>
    <row r="920" spans="1:5">
      <c r="A920" s="67">
        <v>2121</v>
      </c>
      <c r="B920" s="67">
        <v>63</v>
      </c>
      <c r="C920" s="63">
        <v>642</v>
      </c>
      <c r="D920" s="63">
        <v>541</v>
      </c>
      <c r="E920" s="63" t="s">
        <v>45</v>
      </c>
    </row>
    <row r="921" spans="1:5">
      <c r="A921" s="67">
        <v>2122</v>
      </c>
      <c r="B921" s="67">
        <v>63</v>
      </c>
      <c r="C921" s="63">
        <v>642</v>
      </c>
      <c r="D921" s="63">
        <v>541</v>
      </c>
      <c r="E921" s="63" t="s">
        <v>45</v>
      </c>
    </row>
    <row r="922" spans="1:5">
      <c r="A922" s="67">
        <v>2123</v>
      </c>
      <c r="B922" s="67">
        <v>63</v>
      </c>
      <c r="C922" s="63">
        <v>642</v>
      </c>
      <c r="D922" s="63">
        <v>541</v>
      </c>
      <c r="E922" s="63" t="s">
        <v>45</v>
      </c>
    </row>
    <row r="923" spans="1:5">
      <c r="A923" s="67">
        <v>2124</v>
      </c>
      <c r="B923" s="67">
        <v>63</v>
      </c>
      <c r="C923" s="63">
        <v>642</v>
      </c>
      <c r="D923" s="63">
        <v>541</v>
      </c>
      <c r="E923" s="63" t="s">
        <v>45</v>
      </c>
    </row>
    <row r="924" spans="1:5">
      <c r="A924" s="67">
        <v>2125</v>
      </c>
      <c r="B924" s="67">
        <v>63</v>
      </c>
      <c r="C924" s="63">
        <v>642</v>
      </c>
      <c r="D924" s="63">
        <v>541</v>
      </c>
      <c r="E924" s="63" t="s">
        <v>45</v>
      </c>
    </row>
    <row r="925" spans="1:5">
      <c r="A925" s="67">
        <v>2126</v>
      </c>
      <c r="B925" s="67">
        <v>63</v>
      </c>
      <c r="C925" s="63">
        <v>642</v>
      </c>
      <c r="D925" s="63">
        <v>541</v>
      </c>
      <c r="E925" s="63" t="s">
        <v>45</v>
      </c>
    </row>
    <row r="926" spans="1:5">
      <c r="A926" s="67">
        <v>2127</v>
      </c>
      <c r="B926" s="67">
        <v>63</v>
      </c>
      <c r="C926" s="63">
        <v>642</v>
      </c>
      <c r="D926" s="63">
        <v>541</v>
      </c>
      <c r="E926" s="63" t="s">
        <v>45</v>
      </c>
    </row>
    <row r="927" spans="1:5">
      <c r="A927" s="67">
        <v>2128</v>
      </c>
      <c r="B927" s="67">
        <v>63</v>
      </c>
      <c r="C927" s="63">
        <v>642</v>
      </c>
      <c r="D927" s="63">
        <v>541</v>
      </c>
      <c r="E927" s="63" t="s">
        <v>45</v>
      </c>
    </row>
    <row r="928" spans="1:5">
      <c r="A928" s="67">
        <v>2129</v>
      </c>
      <c r="B928" s="67">
        <v>63</v>
      </c>
      <c r="C928" s="63">
        <v>642</v>
      </c>
      <c r="D928" s="63">
        <v>541</v>
      </c>
      <c r="E928" s="63" t="s">
        <v>45</v>
      </c>
    </row>
    <row r="929" spans="1:5">
      <c r="A929" s="67">
        <v>2130</v>
      </c>
      <c r="B929" s="67">
        <v>63</v>
      </c>
      <c r="C929" s="63">
        <v>642</v>
      </c>
      <c r="D929" s="63">
        <v>541</v>
      </c>
      <c r="E929" s="63" t="s">
        <v>45</v>
      </c>
    </row>
    <row r="930" spans="1:5">
      <c r="A930" s="67">
        <v>2131</v>
      </c>
      <c r="B930" s="67">
        <v>63</v>
      </c>
      <c r="C930" s="63">
        <v>642</v>
      </c>
      <c r="D930" s="63">
        <v>541</v>
      </c>
      <c r="E930" s="63" t="s">
        <v>45</v>
      </c>
    </row>
    <row r="931" spans="1:5">
      <c r="A931" s="67">
        <v>2132</v>
      </c>
      <c r="B931" s="67">
        <v>63</v>
      </c>
      <c r="C931" s="63">
        <v>642</v>
      </c>
      <c r="D931" s="63">
        <v>541</v>
      </c>
      <c r="E931" s="63" t="s">
        <v>45</v>
      </c>
    </row>
    <row r="932" spans="1:5">
      <c r="A932" s="67">
        <v>2133</v>
      </c>
      <c r="B932" s="67">
        <v>63</v>
      </c>
      <c r="C932" s="63">
        <v>642</v>
      </c>
      <c r="D932" s="63">
        <v>541</v>
      </c>
      <c r="E932" s="63" t="s">
        <v>45</v>
      </c>
    </row>
    <row r="933" spans="1:5">
      <c r="A933" s="67">
        <v>2134</v>
      </c>
      <c r="B933" s="67">
        <v>63</v>
      </c>
      <c r="C933" s="63">
        <v>642</v>
      </c>
      <c r="D933" s="63">
        <v>541</v>
      </c>
      <c r="E933" s="63" t="s">
        <v>45</v>
      </c>
    </row>
    <row r="934" spans="1:5">
      <c r="A934" s="67">
        <v>2135</v>
      </c>
      <c r="B934" s="67">
        <v>63</v>
      </c>
      <c r="C934" s="63">
        <v>642</v>
      </c>
      <c r="D934" s="63">
        <v>541</v>
      </c>
      <c r="E934" s="63" t="s">
        <v>45</v>
      </c>
    </row>
    <row r="935" spans="1:5">
      <c r="A935" s="67">
        <v>2136</v>
      </c>
      <c r="B935" s="67">
        <v>63</v>
      </c>
      <c r="C935" s="63">
        <v>642</v>
      </c>
      <c r="D935" s="63">
        <v>541</v>
      </c>
      <c r="E935" s="63" t="s">
        <v>45</v>
      </c>
    </row>
    <row r="936" spans="1:5">
      <c r="A936" s="67">
        <v>2137</v>
      </c>
      <c r="B936" s="67">
        <v>63</v>
      </c>
      <c r="C936" s="63">
        <v>642</v>
      </c>
      <c r="D936" s="63">
        <v>541</v>
      </c>
      <c r="E936" s="63" t="s">
        <v>45</v>
      </c>
    </row>
    <row r="937" spans="1:5">
      <c r="A937" s="67">
        <v>2138</v>
      </c>
      <c r="B937" s="67">
        <v>63</v>
      </c>
      <c r="C937" s="63">
        <v>642</v>
      </c>
      <c r="D937" s="63">
        <v>541</v>
      </c>
      <c r="E937" s="63" t="s">
        <v>45</v>
      </c>
    </row>
    <row r="938" spans="1:5">
      <c r="A938" s="67">
        <v>2139</v>
      </c>
      <c r="B938" s="67">
        <v>63</v>
      </c>
      <c r="C938" s="63">
        <v>642</v>
      </c>
      <c r="D938" s="63">
        <v>541</v>
      </c>
      <c r="E938" s="63" t="s">
        <v>45</v>
      </c>
    </row>
    <row r="939" spans="1:5">
      <c r="A939" s="67">
        <v>2140</v>
      </c>
      <c r="B939" s="67">
        <v>63</v>
      </c>
      <c r="C939" s="63">
        <v>642</v>
      </c>
      <c r="D939" s="63">
        <v>541</v>
      </c>
      <c r="E939" s="63" t="s">
        <v>45</v>
      </c>
    </row>
    <row r="940" spans="1:5">
      <c r="A940" s="67">
        <v>2141</v>
      </c>
      <c r="B940" s="67">
        <v>63</v>
      </c>
      <c r="C940" s="63">
        <v>642</v>
      </c>
      <c r="D940" s="63">
        <v>541</v>
      </c>
      <c r="E940" s="63" t="s">
        <v>45</v>
      </c>
    </row>
    <row r="941" spans="1:5">
      <c r="A941" s="67">
        <v>2142</v>
      </c>
      <c r="B941" s="67">
        <v>63</v>
      </c>
      <c r="C941" s="63">
        <v>642</v>
      </c>
      <c r="D941" s="63">
        <v>541</v>
      </c>
      <c r="E941" s="63" t="s">
        <v>45</v>
      </c>
    </row>
    <row r="942" spans="1:5">
      <c r="A942" s="67">
        <v>2143</v>
      </c>
      <c r="B942" s="67">
        <v>63</v>
      </c>
      <c r="C942" s="63">
        <v>642</v>
      </c>
      <c r="D942" s="63">
        <v>541</v>
      </c>
      <c r="E942" s="63" t="s">
        <v>45</v>
      </c>
    </row>
    <row r="943" spans="1:5">
      <c r="A943" s="67">
        <v>2144</v>
      </c>
      <c r="B943" s="67">
        <v>63</v>
      </c>
      <c r="C943" s="63">
        <v>642</v>
      </c>
      <c r="D943" s="63">
        <v>541</v>
      </c>
      <c r="E943" s="63" t="s">
        <v>45</v>
      </c>
    </row>
    <row r="944" spans="1:5">
      <c r="A944" s="67">
        <v>2145</v>
      </c>
      <c r="B944" s="67">
        <v>63</v>
      </c>
      <c r="C944" s="63">
        <v>642</v>
      </c>
      <c r="D944" s="63">
        <v>541</v>
      </c>
      <c r="E944" s="63" t="s">
        <v>45</v>
      </c>
    </row>
    <row r="945" spans="1:5">
      <c r="A945" s="67">
        <v>2146</v>
      </c>
      <c r="B945" s="67">
        <v>63</v>
      </c>
      <c r="C945" s="63">
        <v>642</v>
      </c>
      <c r="D945" s="63">
        <v>541</v>
      </c>
      <c r="E945" s="63" t="s">
        <v>45</v>
      </c>
    </row>
    <row r="946" spans="1:5">
      <c r="A946" s="67">
        <v>2147</v>
      </c>
      <c r="B946" s="67">
        <v>63</v>
      </c>
      <c r="C946" s="63">
        <v>642</v>
      </c>
      <c r="D946" s="63">
        <v>541</v>
      </c>
      <c r="E946" s="63" t="s">
        <v>45</v>
      </c>
    </row>
    <row r="947" spans="1:5">
      <c r="A947" s="67">
        <v>2148</v>
      </c>
      <c r="B947" s="67">
        <v>63</v>
      </c>
      <c r="C947" s="63">
        <v>642</v>
      </c>
      <c r="D947" s="63">
        <v>541</v>
      </c>
      <c r="E947" s="63" t="s">
        <v>45</v>
      </c>
    </row>
    <row r="948" spans="1:5">
      <c r="A948" s="67">
        <v>2150</v>
      </c>
      <c r="B948" s="67">
        <v>63</v>
      </c>
      <c r="C948" s="63">
        <v>642</v>
      </c>
      <c r="D948" s="63">
        <v>541</v>
      </c>
      <c r="E948" s="63" t="s">
        <v>45</v>
      </c>
    </row>
    <row r="949" spans="1:5">
      <c r="A949" s="67">
        <v>2151</v>
      </c>
      <c r="B949" s="67">
        <v>63</v>
      </c>
      <c r="C949" s="63">
        <v>642</v>
      </c>
      <c r="D949" s="63">
        <v>541</v>
      </c>
      <c r="E949" s="63" t="s">
        <v>45</v>
      </c>
    </row>
    <row r="950" spans="1:5">
      <c r="A950" s="67">
        <v>2152</v>
      </c>
      <c r="B950" s="67">
        <v>63</v>
      </c>
      <c r="C950" s="63">
        <v>642</v>
      </c>
      <c r="D950" s="63">
        <v>541</v>
      </c>
      <c r="E950" s="63" t="s">
        <v>45</v>
      </c>
    </row>
    <row r="951" spans="1:5">
      <c r="A951" s="67">
        <v>2153</v>
      </c>
      <c r="B951" s="67">
        <v>63</v>
      </c>
      <c r="C951" s="63">
        <v>642</v>
      </c>
      <c r="D951" s="63">
        <v>541</v>
      </c>
      <c r="E951" s="63" t="s">
        <v>45</v>
      </c>
    </row>
    <row r="952" spans="1:5">
      <c r="A952" s="67">
        <v>2154</v>
      </c>
      <c r="B952" s="67">
        <v>63</v>
      </c>
      <c r="C952" s="63">
        <v>642</v>
      </c>
      <c r="D952" s="63">
        <v>541</v>
      </c>
      <c r="E952" s="63" t="s">
        <v>45</v>
      </c>
    </row>
    <row r="953" spans="1:5">
      <c r="A953" s="67">
        <v>2155</v>
      </c>
      <c r="B953" s="67">
        <v>63</v>
      </c>
      <c r="C953" s="63">
        <v>642</v>
      </c>
      <c r="D953" s="63">
        <v>541</v>
      </c>
      <c r="E953" s="63" t="s">
        <v>45</v>
      </c>
    </row>
    <row r="954" spans="1:5">
      <c r="A954" s="67">
        <v>2156</v>
      </c>
      <c r="B954" s="67">
        <v>63</v>
      </c>
      <c r="C954" s="63">
        <v>642</v>
      </c>
      <c r="D954" s="63">
        <v>541</v>
      </c>
      <c r="E954" s="63" t="s">
        <v>45</v>
      </c>
    </row>
    <row r="955" spans="1:5">
      <c r="A955" s="67">
        <v>2157</v>
      </c>
      <c r="B955" s="67">
        <v>63</v>
      </c>
      <c r="C955" s="63">
        <v>642</v>
      </c>
      <c r="D955" s="63">
        <v>541</v>
      </c>
      <c r="E955" s="63" t="s">
        <v>45</v>
      </c>
    </row>
    <row r="956" spans="1:5">
      <c r="A956" s="67">
        <v>2158</v>
      </c>
      <c r="B956" s="67">
        <v>63</v>
      </c>
      <c r="C956" s="63">
        <v>642</v>
      </c>
      <c r="D956" s="63">
        <v>541</v>
      </c>
      <c r="E956" s="63" t="s">
        <v>45</v>
      </c>
    </row>
    <row r="957" spans="1:5">
      <c r="A957" s="67">
        <v>2159</v>
      </c>
      <c r="B957" s="67">
        <v>63</v>
      </c>
      <c r="C957" s="63">
        <v>642</v>
      </c>
      <c r="D957" s="63">
        <v>541</v>
      </c>
      <c r="E957" s="63" t="s">
        <v>45</v>
      </c>
    </row>
    <row r="958" spans="1:5">
      <c r="A958" s="67">
        <v>2160</v>
      </c>
      <c r="B958" s="67">
        <v>63</v>
      </c>
      <c r="C958" s="63">
        <v>642</v>
      </c>
      <c r="D958" s="63">
        <v>541</v>
      </c>
      <c r="E958" s="63" t="s">
        <v>45</v>
      </c>
    </row>
    <row r="959" spans="1:5">
      <c r="A959" s="67">
        <v>2161</v>
      </c>
      <c r="B959" s="67">
        <v>63</v>
      </c>
      <c r="C959" s="63">
        <v>642</v>
      </c>
      <c r="D959" s="63">
        <v>541</v>
      </c>
      <c r="E959" s="63" t="s">
        <v>45</v>
      </c>
    </row>
    <row r="960" spans="1:5">
      <c r="A960" s="67">
        <v>2162</v>
      </c>
      <c r="B960" s="67">
        <v>63</v>
      </c>
      <c r="C960" s="63">
        <v>642</v>
      </c>
      <c r="D960" s="63">
        <v>541</v>
      </c>
      <c r="E960" s="63" t="s">
        <v>45</v>
      </c>
    </row>
    <row r="961" spans="1:5">
      <c r="A961" s="67">
        <v>2163</v>
      </c>
      <c r="B961" s="67">
        <v>63</v>
      </c>
      <c r="C961" s="63">
        <v>642</v>
      </c>
      <c r="D961" s="63">
        <v>541</v>
      </c>
      <c r="E961" s="63" t="s">
        <v>45</v>
      </c>
    </row>
    <row r="962" spans="1:5">
      <c r="A962" s="67">
        <v>2164</v>
      </c>
      <c r="B962" s="67">
        <v>63</v>
      </c>
      <c r="C962" s="63">
        <v>642</v>
      </c>
      <c r="D962" s="63">
        <v>541</v>
      </c>
      <c r="E962" s="63" t="s">
        <v>45</v>
      </c>
    </row>
    <row r="963" spans="1:5">
      <c r="A963" s="67">
        <v>2165</v>
      </c>
      <c r="B963" s="67">
        <v>63</v>
      </c>
      <c r="C963" s="63">
        <v>642</v>
      </c>
      <c r="D963" s="63">
        <v>541</v>
      </c>
      <c r="E963" s="63" t="s">
        <v>45</v>
      </c>
    </row>
    <row r="964" spans="1:5">
      <c r="A964" s="67">
        <v>2166</v>
      </c>
      <c r="B964" s="67">
        <v>63</v>
      </c>
      <c r="C964" s="63">
        <v>642</v>
      </c>
      <c r="D964" s="63">
        <v>541</v>
      </c>
      <c r="E964" s="63" t="s">
        <v>45</v>
      </c>
    </row>
    <row r="965" spans="1:5">
      <c r="A965" s="67">
        <v>2167</v>
      </c>
      <c r="B965" s="67">
        <v>63</v>
      </c>
      <c r="C965" s="63">
        <v>642</v>
      </c>
      <c r="D965" s="63">
        <v>541</v>
      </c>
      <c r="E965" s="63" t="s">
        <v>45</v>
      </c>
    </row>
    <row r="966" spans="1:5">
      <c r="A966" s="67">
        <v>2168</v>
      </c>
      <c r="B966" s="67">
        <v>63</v>
      </c>
      <c r="C966" s="63">
        <v>642</v>
      </c>
      <c r="D966" s="63">
        <v>541</v>
      </c>
      <c r="E966" s="63" t="s">
        <v>45</v>
      </c>
    </row>
    <row r="967" spans="1:5">
      <c r="A967" s="67">
        <v>2169</v>
      </c>
      <c r="B967" s="67">
        <v>63</v>
      </c>
      <c r="C967" s="63">
        <v>642</v>
      </c>
      <c r="D967" s="63">
        <v>541</v>
      </c>
      <c r="E967" s="63" t="s">
        <v>45</v>
      </c>
    </row>
    <row r="968" spans="1:5">
      <c r="A968" s="67">
        <v>2170</v>
      </c>
      <c r="B968" s="67">
        <v>63</v>
      </c>
      <c r="C968" s="63">
        <v>642</v>
      </c>
      <c r="D968" s="63">
        <v>541</v>
      </c>
      <c r="E968" s="63" t="s">
        <v>45</v>
      </c>
    </row>
    <row r="969" spans="1:5">
      <c r="A969" s="67">
        <v>2171</v>
      </c>
      <c r="B969" s="67">
        <v>63</v>
      </c>
      <c r="C969" s="63">
        <v>642</v>
      </c>
      <c r="D969" s="63">
        <v>541</v>
      </c>
      <c r="E969" s="63" t="s">
        <v>45</v>
      </c>
    </row>
    <row r="970" spans="1:5">
      <c r="A970" s="67">
        <v>2173</v>
      </c>
      <c r="B970" s="67">
        <v>63</v>
      </c>
      <c r="C970" s="63">
        <v>642</v>
      </c>
      <c r="D970" s="63">
        <v>541</v>
      </c>
      <c r="E970" s="63" t="s">
        <v>45</v>
      </c>
    </row>
    <row r="971" spans="1:5">
      <c r="A971" s="67">
        <v>2174</v>
      </c>
      <c r="B971" s="67">
        <v>63</v>
      </c>
      <c r="C971" s="63">
        <v>642</v>
      </c>
      <c r="D971" s="63">
        <v>541</v>
      </c>
      <c r="E971" s="63" t="s">
        <v>45</v>
      </c>
    </row>
    <row r="972" spans="1:5">
      <c r="A972" s="67">
        <v>2176</v>
      </c>
      <c r="B972" s="67">
        <v>63</v>
      </c>
      <c r="C972" s="63">
        <v>642</v>
      </c>
      <c r="D972" s="63">
        <v>541</v>
      </c>
      <c r="E972" s="63" t="s">
        <v>45</v>
      </c>
    </row>
    <row r="973" spans="1:5">
      <c r="A973" s="67">
        <v>2177</v>
      </c>
      <c r="B973" s="67">
        <v>63</v>
      </c>
      <c r="C973" s="63">
        <v>642</v>
      </c>
      <c r="D973" s="63">
        <v>541</v>
      </c>
      <c r="E973" s="63" t="s">
        <v>45</v>
      </c>
    </row>
    <row r="974" spans="1:5">
      <c r="A974" s="67">
        <v>2190</v>
      </c>
      <c r="B974" s="67">
        <v>63</v>
      </c>
      <c r="C974" s="63">
        <v>642</v>
      </c>
      <c r="D974" s="63">
        <v>541</v>
      </c>
      <c r="E974" s="63" t="s">
        <v>45</v>
      </c>
    </row>
    <row r="975" spans="1:5">
      <c r="A975" s="67">
        <v>2191</v>
      </c>
      <c r="B975" s="67">
        <v>63</v>
      </c>
      <c r="C975" s="63">
        <v>642</v>
      </c>
      <c r="D975" s="63">
        <v>541</v>
      </c>
      <c r="E975" s="63" t="s">
        <v>45</v>
      </c>
    </row>
    <row r="976" spans="1:5">
      <c r="A976" s="67">
        <v>2192</v>
      </c>
      <c r="B976" s="67">
        <v>63</v>
      </c>
      <c r="C976" s="63">
        <v>642</v>
      </c>
      <c r="D976" s="63">
        <v>541</v>
      </c>
      <c r="E976" s="63" t="s">
        <v>45</v>
      </c>
    </row>
    <row r="977" spans="1:5">
      <c r="A977" s="67">
        <v>2193</v>
      </c>
      <c r="B977" s="67">
        <v>63</v>
      </c>
      <c r="C977" s="63">
        <v>642</v>
      </c>
      <c r="D977" s="63">
        <v>541</v>
      </c>
      <c r="E977" s="63" t="s">
        <v>45</v>
      </c>
    </row>
    <row r="978" spans="1:5">
      <c r="A978" s="67">
        <v>2194</v>
      </c>
      <c r="B978" s="67">
        <v>63</v>
      </c>
      <c r="C978" s="63">
        <v>642</v>
      </c>
      <c r="D978" s="63">
        <v>541</v>
      </c>
      <c r="E978" s="63" t="s">
        <v>45</v>
      </c>
    </row>
    <row r="979" spans="1:5">
      <c r="A979" s="67">
        <v>2195</v>
      </c>
      <c r="B979" s="67">
        <v>63</v>
      </c>
      <c r="C979" s="63">
        <v>642</v>
      </c>
      <c r="D979" s="63">
        <v>541</v>
      </c>
      <c r="E979" s="63" t="s">
        <v>45</v>
      </c>
    </row>
    <row r="980" spans="1:5">
      <c r="A980" s="67">
        <v>2196</v>
      </c>
      <c r="B980" s="67">
        <v>63</v>
      </c>
      <c r="C980" s="63">
        <v>642</v>
      </c>
      <c r="D980" s="63">
        <v>541</v>
      </c>
      <c r="E980" s="63" t="s">
        <v>45</v>
      </c>
    </row>
    <row r="981" spans="1:5">
      <c r="A981" s="67">
        <v>2197</v>
      </c>
      <c r="B981" s="67">
        <v>63</v>
      </c>
      <c r="C981" s="63">
        <v>642</v>
      </c>
      <c r="D981" s="63">
        <v>541</v>
      </c>
      <c r="E981" s="63" t="s">
        <v>45</v>
      </c>
    </row>
    <row r="982" spans="1:5">
      <c r="A982" s="67">
        <v>2198</v>
      </c>
      <c r="B982" s="67">
        <v>63</v>
      </c>
      <c r="C982" s="63">
        <v>642</v>
      </c>
      <c r="D982" s="63">
        <v>541</v>
      </c>
      <c r="E982" s="63" t="s">
        <v>45</v>
      </c>
    </row>
    <row r="983" spans="1:5">
      <c r="A983" s="67">
        <v>2199</v>
      </c>
      <c r="B983" s="67">
        <v>63</v>
      </c>
      <c r="C983" s="63">
        <v>642</v>
      </c>
      <c r="D983" s="63">
        <v>541</v>
      </c>
      <c r="E983" s="63" t="s">
        <v>45</v>
      </c>
    </row>
    <row r="984" spans="1:5">
      <c r="A984" s="67">
        <v>2200</v>
      </c>
      <c r="B984" s="67">
        <v>63</v>
      </c>
      <c r="C984" s="63">
        <v>642</v>
      </c>
      <c r="D984" s="63">
        <v>541</v>
      </c>
      <c r="E984" s="63" t="s">
        <v>45</v>
      </c>
    </row>
    <row r="985" spans="1:5">
      <c r="A985" s="67">
        <v>2201</v>
      </c>
      <c r="B985" s="67">
        <v>63</v>
      </c>
      <c r="C985" s="63">
        <v>642</v>
      </c>
      <c r="D985" s="63">
        <v>541</v>
      </c>
      <c r="E985" s="63" t="s">
        <v>45</v>
      </c>
    </row>
    <row r="986" spans="1:5">
      <c r="A986" s="67">
        <v>2202</v>
      </c>
      <c r="B986" s="67">
        <v>63</v>
      </c>
      <c r="C986" s="63">
        <v>642</v>
      </c>
      <c r="D986" s="63">
        <v>541</v>
      </c>
      <c r="E986" s="63" t="s">
        <v>45</v>
      </c>
    </row>
    <row r="987" spans="1:5">
      <c r="A987" s="67">
        <v>2203</v>
      </c>
      <c r="B987" s="67">
        <v>63</v>
      </c>
      <c r="C987" s="63">
        <v>642</v>
      </c>
      <c r="D987" s="63">
        <v>541</v>
      </c>
      <c r="E987" s="63" t="s">
        <v>45</v>
      </c>
    </row>
    <row r="988" spans="1:5">
      <c r="A988" s="67">
        <v>2204</v>
      </c>
      <c r="B988" s="67">
        <v>63</v>
      </c>
      <c r="C988" s="63">
        <v>642</v>
      </c>
      <c r="D988" s="63">
        <v>541</v>
      </c>
      <c r="E988" s="63" t="s">
        <v>45</v>
      </c>
    </row>
    <row r="989" spans="1:5">
      <c r="A989" s="67">
        <v>2205</v>
      </c>
      <c r="B989" s="67">
        <v>63</v>
      </c>
      <c r="C989" s="63">
        <v>642</v>
      </c>
      <c r="D989" s="63">
        <v>541</v>
      </c>
      <c r="E989" s="63" t="s">
        <v>45</v>
      </c>
    </row>
    <row r="990" spans="1:5">
      <c r="A990" s="67">
        <v>2206</v>
      </c>
      <c r="B990" s="67">
        <v>63</v>
      </c>
      <c r="C990" s="63">
        <v>642</v>
      </c>
      <c r="D990" s="63">
        <v>541</v>
      </c>
      <c r="E990" s="63" t="s">
        <v>45</v>
      </c>
    </row>
    <row r="991" spans="1:5">
      <c r="A991" s="67">
        <v>2207</v>
      </c>
      <c r="B991" s="67">
        <v>63</v>
      </c>
      <c r="C991" s="63">
        <v>642</v>
      </c>
      <c r="D991" s="63">
        <v>541</v>
      </c>
      <c r="E991" s="63" t="s">
        <v>45</v>
      </c>
    </row>
    <row r="992" spans="1:5">
      <c r="A992" s="67">
        <v>2208</v>
      </c>
      <c r="B992" s="67">
        <v>63</v>
      </c>
      <c r="C992" s="63">
        <v>642</v>
      </c>
      <c r="D992" s="63">
        <v>541</v>
      </c>
      <c r="E992" s="63" t="s">
        <v>45</v>
      </c>
    </row>
    <row r="993" spans="1:5">
      <c r="A993" s="67">
        <v>2209</v>
      </c>
      <c r="B993" s="67">
        <v>63</v>
      </c>
      <c r="C993" s="63">
        <v>642</v>
      </c>
      <c r="D993" s="63">
        <v>541</v>
      </c>
      <c r="E993" s="63" t="s">
        <v>45</v>
      </c>
    </row>
    <row r="994" spans="1:5">
      <c r="A994" s="67">
        <v>2210</v>
      </c>
      <c r="B994" s="67">
        <v>63</v>
      </c>
      <c r="C994" s="63">
        <v>642</v>
      </c>
      <c r="D994" s="63">
        <v>541</v>
      </c>
      <c r="E994" s="63" t="s">
        <v>45</v>
      </c>
    </row>
    <row r="995" spans="1:5">
      <c r="A995" s="67">
        <v>2211</v>
      </c>
      <c r="B995" s="67">
        <v>63</v>
      </c>
      <c r="C995" s="63">
        <v>642</v>
      </c>
      <c r="D995" s="63">
        <v>541</v>
      </c>
      <c r="E995" s="63" t="s">
        <v>45</v>
      </c>
    </row>
    <row r="996" spans="1:5">
      <c r="A996" s="67">
        <v>2212</v>
      </c>
      <c r="B996" s="67">
        <v>63</v>
      </c>
      <c r="C996" s="63">
        <v>642</v>
      </c>
      <c r="D996" s="63">
        <v>541</v>
      </c>
      <c r="E996" s="63" t="s">
        <v>45</v>
      </c>
    </row>
    <row r="997" spans="1:5">
      <c r="A997" s="67">
        <v>2213</v>
      </c>
      <c r="B997" s="67">
        <v>63</v>
      </c>
      <c r="C997" s="63">
        <v>642</v>
      </c>
      <c r="D997" s="63">
        <v>541</v>
      </c>
      <c r="E997" s="63" t="s">
        <v>45</v>
      </c>
    </row>
    <row r="998" spans="1:5">
      <c r="A998" s="67">
        <v>2214</v>
      </c>
      <c r="B998" s="67">
        <v>63</v>
      </c>
      <c r="C998" s="63">
        <v>642</v>
      </c>
      <c r="D998" s="63">
        <v>541</v>
      </c>
      <c r="E998" s="63" t="s">
        <v>45</v>
      </c>
    </row>
    <row r="999" spans="1:5">
      <c r="A999" s="67">
        <v>2215</v>
      </c>
      <c r="B999" s="67">
        <v>63</v>
      </c>
      <c r="C999" s="63">
        <v>642</v>
      </c>
      <c r="D999" s="63">
        <v>541</v>
      </c>
      <c r="E999" s="63" t="s">
        <v>45</v>
      </c>
    </row>
    <row r="1000" spans="1:5">
      <c r="A1000" s="67">
        <v>2216</v>
      </c>
      <c r="B1000" s="67">
        <v>63</v>
      </c>
      <c r="C1000" s="63">
        <v>642</v>
      </c>
      <c r="D1000" s="63">
        <v>541</v>
      </c>
      <c r="E1000" s="63" t="s">
        <v>45</v>
      </c>
    </row>
    <row r="1001" spans="1:5">
      <c r="A1001" s="67">
        <v>2217</v>
      </c>
      <c r="B1001" s="67">
        <v>63</v>
      </c>
      <c r="C1001" s="63">
        <v>642</v>
      </c>
      <c r="D1001" s="63">
        <v>541</v>
      </c>
      <c r="E1001" s="63" t="s">
        <v>45</v>
      </c>
    </row>
    <row r="1002" spans="1:5">
      <c r="A1002" s="67">
        <v>2218</v>
      </c>
      <c r="B1002" s="67">
        <v>63</v>
      </c>
      <c r="C1002" s="63">
        <v>642</v>
      </c>
      <c r="D1002" s="63">
        <v>541</v>
      </c>
      <c r="E1002" s="63" t="s">
        <v>45</v>
      </c>
    </row>
    <row r="1003" spans="1:5">
      <c r="A1003" s="67">
        <v>2219</v>
      </c>
      <c r="B1003" s="67">
        <v>63</v>
      </c>
      <c r="C1003" s="63">
        <v>642</v>
      </c>
      <c r="D1003" s="63">
        <v>541</v>
      </c>
      <c r="E1003" s="63" t="s">
        <v>45</v>
      </c>
    </row>
    <row r="1004" spans="1:5">
      <c r="A1004" s="67">
        <v>2220</v>
      </c>
      <c r="B1004" s="67">
        <v>63</v>
      </c>
      <c r="C1004" s="63">
        <v>642</v>
      </c>
      <c r="D1004" s="63">
        <v>541</v>
      </c>
      <c r="E1004" s="63" t="s">
        <v>45</v>
      </c>
    </row>
    <row r="1005" spans="1:5">
      <c r="A1005" s="67">
        <v>2221</v>
      </c>
      <c r="B1005" s="67">
        <v>63</v>
      </c>
      <c r="C1005" s="63">
        <v>642</v>
      </c>
      <c r="D1005" s="63">
        <v>541</v>
      </c>
      <c r="E1005" s="63" t="s">
        <v>45</v>
      </c>
    </row>
    <row r="1006" spans="1:5">
      <c r="A1006" s="67">
        <v>2222</v>
      </c>
      <c r="B1006" s="67">
        <v>63</v>
      </c>
      <c r="C1006" s="63">
        <v>642</v>
      </c>
      <c r="D1006" s="63">
        <v>541</v>
      </c>
      <c r="E1006" s="63" t="s">
        <v>45</v>
      </c>
    </row>
    <row r="1007" spans="1:5">
      <c r="A1007" s="67">
        <v>2223</v>
      </c>
      <c r="B1007" s="67">
        <v>63</v>
      </c>
      <c r="C1007" s="63">
        <v>642</v>
      </c>
      <c r="D1007" s="63">
        <v>541</v>
      </c>
      <c r="E1007" s="63" t="s">
        <v>45</v>
      </c>
    </row>
    <row r="1008" spans="1:5">
      <c r="A1008" s="67">
        <v>2224</v>
      </c>
      <c r="B1008" s="67">
        <v>63</v>
      </c>
      <c r="C1008" s="63">
        <v>642</v>
      </c>
      <c r="D1008" s="63">
        <v>541</v>
      </c>
      <c r="E1008" s="63" t="s">
        <v>45</v>
      </c>
    </row>
    <row r="1009" spans="1:5">
      <c r="A1009" s="67">
        <v>2225</v>
      </c>
      <c r="B1009" s="67">
        <v>63</v>
      </c>
      <c r="C1009" s="63">
        <v>642</v>
      </c>
      <c r="D1009" s="63">
        <v>541</v>
      </c>
      <c r="E1009" s="63" t="s">
        <v>45</v>
      </c>
    </row>
    <row r="1010" spans="1:5">
      <c r="A1010" s="67">
        <v>2226</v>
      </c>
      <c r="B1010" s="67">
        <v>63</v>
      </c>
      <c r="C1010" s="63">
        <v>642</v>
      </c>
      <c r="D1010" s="63">
        <v>541</v>
      </c>
      <c r="E1010" s="63" t="s">
        <v>45</v>
      </c>
    </row>
    <row r="1011" spans="1:5">
      <c r="A1011" s="67">
        <v>2227</v>
      </c>
      <c r="B1011" s="67">
        <v>63</v>
      </c>
      <c r="C1011" s="63">
        <v>642</v>
      </c>
      <c r="D1011" s="63">
        <v>541</v>
      </c>
      <c r="E1011" s="63" t="s">
        <v>45</v>
      </c>
    </row>
    <row r="1012" spans="1:5">
      <c r="A1012" s="67">
        <v>2228</v>
      </c>
      <c r="B1012" s="67">
        <v>63</v>
      </c>
      <c r="C1012" s="63">
        <v>642</v>
      </c>
      <c r="D1012" s="63">
        <v>541</v>
      </c>
      <c r="E1012" s="63" t="s">
        <v>45</v>
      </c>
    </row>
    <row r="1013" spans="1:5">
      <c r="A1013" s="67">
        <v>2229</v>
      </c>
      <c r="B1013" s="67">
        <v>63</v>
      </c>
      <c r="C1013" s="63">
        <v>642</v>
      </c>
      <c r="D1013" s="63">
        <v>541</v>
      </c>
      <c r="E1013" s="63" t="s">
        <v>45</v>
      </c>
    </row>
    <row r="1014" spans="1:5">
      <c r="A1014" s="67">
        <v>2230</v>
      </c>
      <c r="B1014" s="67">
        <v>63</v>
      </c>
      <c r="C1014" s="63">
        <v>642</v>
      </c>
      <c r="D1014" s="63">
        <v>541</v>
      </c>
      <c r="E1014" s="63" t="s">
        <v>45</v>
      </c>
    </row>
    <row r="1015" spans="1:5">
      <c r="A1015" s="67">
        <v>2231</v>
      </c>
      <c r="B1015" s="67">
        <v>63</v>
      </c>
      <c r="C1015" s="63">
        <v>642</v>
      </c>
      <c r="D1015" s="63">
        <v>541</v>
      </c>
      <c r="E1015" s="63" t="s">
        <v>45</v>
      </c>
    </row>
    <row r="1016" spans="1:5">
      <c r="A1016" s="67">
        <v>2232</v>
      </c>
      <c r="B1016" s="67">
        <v>63</v>
      </c>
      <c r="C1016" s="63">
        <v>642</v>
      </c>
      <c r="D1016" s="63">
        <v>541</v>
      </c>
      <c r="E1016" s="63" t="s">
        <v>45</v>
      </c>
    </row>
    <row r="1017" spans="1:5">
      <c r="A1017" s="67">
        <v>2233</v>
      </c>
      <c r="B1017" s="67">
        <v>63</v>
      </c>
      <c r="C1017" s="63">
        <v>642</v>
      </c>
      <c r="D1017" s="63">
        <v>541</v>
      </c>
      <c r="E1017" s="63" t="s">
        <v>45</v>
      </c>
    </row>
    <row r="1018" spans="1:5">
      <c r="A1018" s="67">
        <v>2234</v>
      </c>
      <c r="B1018" s="67">
        <v>63</v>
      </c>
      <c r="C1018" s="63">
        <v>642</v>
      </c>
      <c r="D1018" s="63">
        <v>541</v>
      </c>
      <c r="E1018" s="63" t="s">
        <v>45</v>
      </c>
    </row>
    <row r="1019" spans="1:5">
      <c r="A1019" s="67">
        <v>2250</v>
      </c>
      <c r="B1019" s="67">
        <v>61</v>
      </c>
      <c r="C1019" s="63">
        <v>616</v>
      </c>
      <c r="D1019" s="63">
        <v>653</v>
      </c>
      <c r="E1019" s="63" t="s">
        <v>45</v>
      </c>
    </row>
    <row r="1020" spans="1:5">
      <c r="A1020" s="67">
        <v>2251</v>
      </c>
      <c r="B1020" s="67">
        <v>61</v>
      </c>
      <c r="C1020" s="63">
        <v>616</v>
      </c>
      <c r="D1020" s="63">
        <v>653</v>
      </c>
      <c r="E1020" s="63" t="s">
        <v>45</v>
      </c>
    </row>
    <row r="1021" spans="1:5">
      <c r="A1021" s="67">
        <v>2252</v>
      </c>
      <c r="B1021" s="67">
        <v>61</v>
      </c>
      <c r="C1021" s="63">
        <v>616</v>
      </c>
      <c r="D1021" s="63">
        <v>653</v>
      </c>
      <c r="E1021" s="63" t="s">
        <v>45</v>
      </c>
    </row>
    <row r="1022" spans="1:5">
      <c r="A1022" s="67">
        <v>2256</v>
      </c>
      <c r="B1022" s="67">
        <v>61</v>
      </c>
      <c r="C1022" s="63">
        <v>616</v>
      </c>
      <c r="D1022" s="63">
        <v>653</v>
      </c>
      <c r="E1022" s="63" t="s">
        <v>45</v>
      </c>
    </row>
    <row r="1023" spans="1:5">
      <c r="A1023" s="67">
        <v>2257</v>
      </c>
      <c r="B1023" s="67">
        <v>61</v>
      </c>
      <c r="C1023" s="63">
        <v>616</v>
      </c>
      <c r="D1023" s="63">
        <v>653</v>
      </c>
      <c r="E1023" s="63" t="s">
        <v>45</v>
      </c>
    </row>
    <row r="1024" spans="1:5">
      <c r="A1024" s="67">
        <v>2258</v>
      </c>
      <c r="B1024" s="67">
        <v>61</v>
      </c>
      <c r="C1024" s="63">
        <v>616</v>
      </c>
      <c r="D1024" s="63">
        <v>653</v>
      </c>
      <c r="E1024" s="63" t="s">
        <v>45</v>
      </c>
    </row>
    <row r="1025" spans="1:5">
      <c r="A1025" s="67">
        <v>2259</v>
      </c>
      <c r="B1025" s="67">
        <v>61</v>
      </c>
      <c r="C1025" s="63">
        <v>616</v>
      </c>
      <c r="D1025" s="63">
        <v>653</v>
      </c>
      <c r="E1025" s="63" t="s">
        <v>45</v>
      </c>
    </row>
    <row r="1026" spans="1:5">
      <c r="A1026" s="67">
        <v>2260</v>
      </c>
      <c r="B1026" s="67">
        <v>61</v>
      </c>
      <c r="C1026" s="63">
        <v>616</v>
      </c>
      <c r="D1026" s="63">
        <v>653</v>
      </c>
      <c r="E1026" s="63" t="s">
        <v>45</v>
      </c>
    </row>
    <row r="1027" spans="1:5">
      <c r="A1027" s="67">
        <v>2261</v>
      </c>
      <c r="B1027" s="67">
        <v>61</v>
      </c>
      <c r="C1027" s="63">
        <v>616</v>
      </c>
      <c r="D1027" s="63">
        <v>653</v>
      </c>
      <c r="E1027" s="63" t="s">
        <v>45</v>
      </c>
    </row>
    <row r="1028" spans="1:5">
      <c r="A1028" s="67">
        <v>2262</v>
      </c>
      <c r="B1028" s="67">
        <v>61</v>
      </c>
      <c r="C1028" s="63">
        <v>616</v>
      </c>
      <c r="D1028" s="63">
        <v>653</v>
      </c>
      <c r="E1028" s="63" t="s">
        <v>45</v>
      </c>
    </row>
    <row r="1029" spans="1:5">
      <c r="A1029" s="67">
        <v>2263</v>
      </c>
      <c r="B1029" s="67">
        <v>61</v>
      </c>
      <c r="C1029" s="63">
        <v>616</v>
      </c>
      <c r="D1029" s="63">
        <v>653</v>
      </c>
      <c r="E1029" s="63" t="s">
        <v>45</v>
      </c>
    </row>
    <row r="1030" spans="1:5">
      <c r="A1030" s="67">
        <v>2264</v>
      </c>
      <c r="B1030" s="67">
        <v>61</v>
      </c>
      <c r="C1030" s="63">
        <v>616</v>
      </c>
      <c r="D1030" s="63">
        <v>653</v>
      </c>
      <c r="E1030" s="63" t="s">
        <v>45</v>
      </c>
    </row>
    <row r="1031" spans="1:5">
      <c r="A1031" s="67">
        <v>2265</v>
      </c>
      <c r="B1031" s="67">
        <v>61</v>
      </c>
      <c r="C1031" s="63">
        <v>616</v>
      </c>
      <c r="D1031" s="63">
        <v>653</v>
      </c>
      <c r="E1031" s="63" t="s">
        <v>45</v>
      </c>
    </row>
    <row r="1032" spans="1:5">
      <c r="A1032" s="67">
        <v>2267</v>
      </c>
      <c r="B1032" s="67">
        <v>61</v>
      </c>
      <c r="C1032" s="63">
        <v>616</v>
      </c>
      <c r="D1032" s="63">
        <v>653</v>
      </c>
      <c r="E1032" s="63" t="s">
        <v>45</v>
      </c>
    </row>
    <row r="1033" spans="1:5">
      <c r="A1033" s="67">
        <v>2278</v>
      </c>
      <c r="B1033" s="67">
        <v>61</v>
      </c>
      <c r="C1033" s="63">
        <v>616</v>
      </c>
      <c r="D1033" s="63">
        <v>653</v>
      </c>
      <c r="E1033" s="63" t="s">
        <v>45</v>
      </c>
    </row>
    <row r="1034" spans="1:5">
      <c r="A1034" s="67">
        <v>2280</v>
      </c>
      <c r="B1034" s="67">
        <v>61</v>
      </c>
      <c r="C1034" s="63">
        <v>616</v>
      </c>
      <c r="D1034" s="63">
        <v>653</v>
      </c>
      <c r="E1034" s="63" t="s">
        <v>45</v>
      </c>
    </row>
    <row r="1035" spans="1:5">
      <c r="A1035" s="67">
        <v>2281</v>
      </c>
      <c r="B1035" s="67">
        <v>61</v>
      </c>
      <c r="C1035" s="63">
        <v>616</v>
      </c>
      <c r="D1035" s="63">
        <v>653</v>
      </c>
      <c r="E1035" s="63" t="s">
        <v>45</v>
      </c>
    </row>
    <row r="1036" spans="1:5">
      <c r="A1036" s="67">
        <v>2282</v>
      </c>
      <c r="B1036" s="67">
        <v>61</v>
      </c>
      <c r="C1036" s="63">
        <v>616</v>
      </c>
      <c r="D1036" s="63">
        <v>653</v>
      </c>
      <c r="E1036" s="63" t="s">
        <v>45</v>
      </c>
    </row>
    <row r="1037" spans="1:5">
      <c r="A1037" s="67">
        <v>2283</v>
      </c>
      <c r="B1037" s="67">
        <v>61</v>
      </c>
      <c r="C1037" s="63">
        <v>616</v>
      </c>
      <c r="D1037" s="63">
        <v>653</v>
      </c>
      <c r="E1037" s="63" t="s">
        <v>45</v>
      </c>
    </row>
    <row r="1038" spans="1:5">
      <c r="A1038" s="67">
        <v>2284</v>
      </c>
      <c r="B1038" s="67">
        <v>61</v>
      </c>
      <c r="C1038" s="63">
        <v>616</v>
      </c>
      <c r="D1038" s="63">
        <v>653</v>
      </c>
      <c r="E1038" s="63" t="s">
        <v>45</v>
      </c>
    </row>
    <row r="1039" spans="1:5">
      <c r="A1039" s="67">
        <v>2285</v>
      </c>
      <c r="B1039" s="67">
        <v>61</v>
      </c>
      <c r="C1039" s="63">
        <v>616</v>
      </c>
      <c r="D1039" s="63">
        <v>653</v>
      </c>
      <c r="E1039" s="63" t="s">
        <v>45</v>
      </c>
    </row>
    <row r="1040" spans="1:5">
      <c r="A1040" s="67">
        <v>2286</v>
      </c>
      <c r="B1040" s="67">
        <v>61</v>
      </c>
      <c r="C1040" s="63">
        <v>616</v>
      </c>
      <c r="D1040" s="63">
        <v>653</v>
      </c>
      <c r="E1040" s="63" t="s">
        <v>45</v>
      </c>
    </row>
    <row r="1041" spans="1:5">
      <c r="A1041" s="67">
        <v>2287</v>
      </c>
      <c r="B1041" s="67">
        <v>61</v>
      </c>
      <c r="C1041" s="63">
        <v>616</v>
      </c>
      <c r="D1041" s="63">
        <v>653</v>
      </c>
      <c r="E1041" s="63" t="s">
        <v>45</v>
      </c>
    </row>
    <row r="1042" spans="1:5">
      <c r="A1042" s="67">
        <v>2289</v>
      </c>
      <c r="B1042" s="67">
        <v>61</v>
      </c>
      <c r="C1042" s="63">
        <v>616</v>
      </c>
      <c r="D1042" s="63">
        <v>653</v>
      </c>
      <c r="E1042" s="63" t="s">
        <v>45</v>
      </c>
    </row>
    <row r="1043" spans="1:5">
      <c r="A1043" s="67">
        <v>2290</v>
      </c>
      <c r="B1043" s="67">
        <v>61</v>
      </c>
      <c r="C1043" s="63">
        <v>616</v>
      </c>
      <c r="D1043" s="63">
        <v>653</v>
      </c>
      <c r="E1043" s="63" t="s">
        <v>45</v>
      </c>
    </row>
    <row r="1044" spans="1:5">
      <c r="A1044" s="67">
        <v>2291</v>
      </c>
      <c r="B1044" s="67">
        <v>61</v>
      </c>
      <c r="C1044" s="63">
        <v>616</v>
      </c>
      <c r="D1044" s="63">
        <v>653</v>
      </c>
      <c r="E1044" s="63" t="s">
        <v>45</v>
      </c>
    </row>
    <row r="1045" spans="1:5">
      <c r="A1045" s="67">
        <v>2292</v>
      </c>
      <c r="B1045" s="67">
        <v>61</v>
      </c>
      <c r="C1045" s="63">
        <v>616</v>
      </c>
      <c r="D1045" s="63">
        <v>653</v>
      </c>
      <c r="E1045" s="63" t="s">
        <v>45</v>
      </c>
    </row>
    <row r="1046" spans="1:5">
      <c r="A1046" s="67">
        <v>2293</v>
      </c>
      <c r="B1046" s="67">
        <v>61</v>
      </c>
      <c r="C1046" s="63">
        <v>616</v>
      </c>
      <c r="D1046" s="63">
        <v>653</v>
      </c>
      <c r="E1046" s="63" t="s">
        <v>45</v>
      </c>
    </row>
    <row r="1047" spans="1:5">
      <c r="A1047" s="67">
        <v>2294</v>
      </c>
      <c r="B1047" s="67">
        <v>61</v>
      </c>
      <c r="C1047" s="63">
        <v>616</v>
      </c>
      <c r="D1047" s="63">
        <v>653</v>
      </c>
      <c r="E1047" s="63" t="s">
        <v>45</v>
      </c>
    </row>
    <row r="1048" spans="1:5">
      <c r="A1048" s="67">
        <v>2295</v>
      </c>
      <c r="B1048" s="67">
        <v>61</v>
      </c>
      <c r="C1048" s="63">
        <v>616</v>
      </c>
      <c r="D1048" s="63">
        <v>653</v>
      </c>
      <c r="E1048" s="63" t="s">
        <v>45</v>
      </c>
    </row>
    <row r="1049" spans="1:5">
      <c r="A1049" s="67">
        <v>2296</v>
      </c>
      <c r="B1049" s="67">
        <v>61</v>
      </c>
      <c r="C1049" s="63">
        <v>616</v>
      </c>
      <c r="D1049" s="63">
        <v>653</v>
      </c>
      <c r="E1049" s="63" t="s">
        <v>45</v>
      </c>
    </row>
    <row r="1050" spans="1:5">
      <c r="A1050" s="67">
        <v>2297</v>
      </c>
      <c r="B1050" s="67">
        <v>61</v>
      </c>
      <c r="C1050" s="63">
        <v>616</v>
      </c>
      <c r="D1050" s="63">
        <v>653</v>
      </c>
      <c r="E1050" s="63" t="s">
        <v>45</v>
      </c>
    </row>
    <row r="1051" spans="1:5">
      <c r="A1051" s="67">
        <v>2298</v>
      </c>
      <c r="B1051" s="67">
        <v>61</v>
      </c>
      <c r="C1051" s="63">
        <v>616</v>
      </c>
      <c r="D1051" s="63">
        <v>653</v>
      </c>
      <c r="E1051" s="63" t="s">
        <v>45</v>
      </c>
    </row>
    <row r="1052" spans="1:5">
      <c r="A1052" s="67">
        <v>2299</v>
      </c>
      <c r="B1052" s="67">
        <v>61</v>
      </c>
      <c r="C1052" s="63">
        <v>616</v>
      </c>
      <c r="D1052" s="63">
        <v>653</v>
      </c>
      <c r="E1052" s="63" t="s">
        <v>45</v>
      </c>
    </row>
    <row r="1053" spans="1:5">
      <c r="A1053" s="67">
        <v>2300</v>
      </c>
      <c r="B1053" s="67">
        <v>61</v>
      </c>
      <c r="C1053" s="63">
        <v>616</v>
      </c>
      <c r="D1053" s="63">
        <v>653</v>
      </c>
      <c r="E1053" s="63" t="s">
        <v>45</v>
      </c>
    </row>
    <row r="1054" spans="1:5">
      <c r="A1054" s="67">
        <v>2302</v>
      </c>
      <c r="B1054" s="67">
        <v>61</v>
      </c>
      <c r="C1054" s="63">
        <v>616</v>
      </c>
      <c r="D1054" s="63">
        <v>653</v>
      </c>
      <c r="E1054" s="63" t="s">
        <v>45</v>
      </c>
    </row>
    <row r="1055" spans="1:5">
      <c r="A1055" s="67">
        <v>2303</v>
      </c>
      <c r="B1055" s="67">
        <v>61</v>
      </c>
      <c r="C1055" s="63">
        <v>616</v>
      </c>
      <c r="D1055" s="63">
        <v>653</v>
      </c>
      <c r="E1055" s="63" t="s">
        <v>45</v>
      </c>
    </row>
    <row r="1056" spans="1:5">
      <c r="A1056" s="67">
        <v>2304</v>
      </c>
      <c r="B1056" s="67">
        <v>61</v>
      </c>
      <c r="C1056" s="63">
        <v>616</v>
      </c>
      <c r="D1056" s="63">
        <v>653</v>
      </c>
      <c r="E1056" s="63" t="s">
        <v>45</v>
      </c>
    </row>
    <row r="1057" spans="1:5">
      <c r="A1057" s="67">
        <v>2305</v>
      </c>
      <c r="B1057" s="67">
        <v>61</v>
      </c>
      <c r="C1057" s="63">
        <v>616</v>
      </c>
      <c r="D1057" s="63">
        <v>653</v>
      </c>
      <c r="E1057" s="63" t="s">
        <v>45</v>
      </c>
    </row>
    <row r="1058" spans="1:5">
      <c r="A1058" s="67">
        <v>2306</v>
      </c>
      <c r="B1058" s="67">
        <v>61</v>
      </c>
      <c r="C1058" s="63">
        <v>616</v>
      </c>
      <c r="D1058" s="63">
        <v>653</v>
      </c>
      <c r="E1058" s="63" t="s">
        <v>45</v>
      </c>
    </row>
    <row r="1059" spans="1:5">
      <c r="A1059" s="67">
        <v>2307</v>
      </c>
      <c r="B1059" s="67">
        <v>61</v>
      </c>
      <c r="C1059" s="63">
        <v>616</v>
      </c>
      <c r="D1059" s="63">
        <v>653</v>
      </c>
      <c r="E1059" s="63" t="s">
        <v>45</v>
      </c>
    </row>
    <row r="1060" spans="1:5">
      <c r="A1060" s="67">
        <v>2308</v>
      </c>
      <c r="B1060" s="67">
        <v>61</v>
      </c>
      <c r="C1060" s="63">
        <v>616</v>
      </c>
      <c r="D1060" s="63">
        <v>653</v>
      </c>
      <c r="E1060" s="63" t="s">
        <v>45</v>
      </c>
    </row>
    <row r="1061" spans="1:5">
      <c r="A1061" s="67">
        <v>2309</v>
      </c>
      <c r="B1061" s="67">
        <v>61</v>
      </c>
      <c r="C1061" s="63">
        <v>616</v>
      </c>
      <c r="D1061" s="63">
        <v>653</v>
      </c>
      <c r="E1061" s="63" t="s">
        <v>45</v>
      </c>
    </row>
    <row r="1062" spans="1:5">
      <c r="A1062" s="67">
        <v>2310</v>
      </c>
      <c r="B1062" s="67">
        <v>61</v>
      </c>
      <c r="C1062" s="63">
        <v>616</v>
      </c>
      <c r="D1062" s="63">
        <v>653</v>
      </c>
      <c r="E1062" s="63" t="s">
        <v>45</v>
      </c>
    </row>
    <row r="1063" spans="1:5">
      <c r="A1063" s="67">
        <v>2311</v>
      </c>
      <c r="B1063" s="67">
        <v>61</v>
      </c>
      <c r="C1063" s="63">
        <v>616</v>
      </c>
      <c r="D1063" s="63">
        <v>653</v>
      </c>
      <c r="E1063" s="63" t="s">
        <v>45</v>
      </c>
    </row>
    <row r="1064" spans="1:5">
      <c r="A1064" s="67">
        <v>2312</v>
      </c>
      <c r="B1064" s="67">
        <v>61</v>
      </c>
      <c r="C1064" s="63">
        <v>616</v>
      </c>
      <c r="D1064" s="63">
        <v>653</v>
      </c>
      <c r="E1064" s="63" t="s">
        <v>45</v>
      </c>
    </row>
    <row r="1065" spans="1:5">
      <c r="A1065" s="67">
        <v>2314</v>
      </c>
      <c r="B1065" s="67">
        <v>61</v>
      </c>
      <c r="C1065" s="63">
        <v>616</v>
      </c>
      <c r="D1065" s="63">
        <v>653</v>
      </c>
      <c r="E1065" s="63" t="s">
        <v>45</v>
      </c>
    </row>
    <row r="1066" spans="1:5">
      <c r="A1066" s="67">
        <v>2315</v>
      </c>
      <c r="B1066" s="67">
        <v>61</v>
      </c>
      <c r="C1066" s="63">
        <v>616</v>
      </c>
      <c r="D1066" s="63">
        <v>653</v>
      </c>
      <c r="E1066" s="63" t="s">
        <v>45</v>
      </c>
    </row>
    <row r="1067" spans="1:5">
      <c r="A1067" s="67">
        <v>2316</v>
      </c>
      <c r="B1067" s="67">
        <v>61</v>
      </c>
      <c r="C1067" s="63">
        <v>616</v>
      </c>
      <c r="D1067" s="63">
        <v>653</v>
      </c>
      <c r="E1067" s="63" t="s">
        <v>45</v>
      </c>
    </row>
    <row r="1068" spans="1:5">
      <c r="A1068" s="67">
        <v>2317</v>
      </c>
      <c r="B1068" s="67">
        <v>61</v>
      </c>
      <c r="C1068" s="63">
        <v>616</v>
      </c>
      <c r="D1068" s="63">
        <v>653</v>
      </c>
      <c r="E1068" s="63" t="s">
        <v>45</v>
      </c>
    </row>
    <row r="1069" spans="1:5">
      <c r="A1069" s="67">
        <v>2318</v>
      </c>
      <c r="B1069" s="67">
        <v>61</v>
      </c>
      <c r="C1069" s="63">
        <v>616</v>
      </c>
      <c r="D1069" s="63">
        <v>653</v>
      </c>
      <c r="E1069" s="63" t="s">
        <v>45</v>
      </c>
    </row>
    <row r="1070" spans="1:5">
      <c r="A1070" s="67">
        <v>2319</v>
      </c>
      <c r="B1070" s="67">
        <v>61</v>
      </c>
      <c r="C1070" s="63">
        <v>616</v>
      </c>
      <c r="D1070" s="63">
        <v>653</v>
      </c>
      <c r="E1070" s="63" t="s">
        <v>45</v>
      </c>
    </row>
    <row r="1071" spans="1:5">
      <c r="A1071" s="67">
        <v>2320</v>
      </c>
      <c r="B1071" s="67">
        <v>61</v>
      </c>
      <c r="C1071" s="63">
        <v>616</v>
      </c>
      <c r="D1071" s="63">
        <v>653</v>
      </c>
      <c r="E1071" s="63" t="s">
        <v>45</v>
      </c>
    </row>
    <row r="1072" spans="1:5">
      <c r="A1072" s="67">
        <v>2321</v>
      </c>
      <c r="B1072" s="67">
        <v>61</v>
      </c>
      <c r="C1072" s="63">
        <v>616</v>
      </c>
      <c r="D1072" s="63">
        <v>653</v>
      </c>
      <c r="E1072" s="63" t="s">
        <v>45</v>
      </c>
    </row>
    <row r="1073" spans="1:5">
      <c r="A1073" s="67">
        <v>2322</v>
      </c>
      <c r="B1073" s="67">
        <v>61</v>
      </c>
      <c r="C1073" s="63">
        <v>616</v>
      </c>
      <c r="D1073" s="63">
        <v>653</v>
      </c>
      <c r="E1073" s="63" t="s">
        <v>45</v>
      </c>
    </row>
    <row r="1074" spans="1:5">
      <c r="A1074" s="67">
        <v>2323</v>
      </c>
      <c r="B1074" s="67">
        <v>61</v>
      </c>
      <c r="C1074" s="63">
        <v>616</v>
      </c>
      <c r="D1074" s="63">
        <v>653</v>
      </c>
      <c r="E1074" s="63" t="s">
        <v>45</v>
      </c>
    </row>
    <row r="1075" spans="1:5">
      <c r="A1075" s="67">
        <v>2324</v>
      </c>
      <c r="B1075" s="67">
        <v>61</v>
      </c>
      <c r="C1075" s="63">
        <v>616</v>
      </c>
      <c r="D1075" s="63">
        <v>653</v>
      </c>
      <c r="E1075" s="63" t="s">
        <v>45</v>
      </c>
    </row>
    <row r="1076" spans="1:5">
      <c r="A1076" s="67">
        <v>2325</v>
      </c>
      <c r="B1076" s="67">
        <v>61</v>
      </c>
      <c r="C1076" s="63">
        <v>616</v>
      </c>
      <c r="D1076" s="63">
        <v>653</v>
      </c>
      <c r="E1076" s="63" t="s">
        <v>45</v>
      </c>
    </row>
    <row r="1077" spans="1:5">
      <c r="A1077" s="67">
        <v>2326</v>
      </c>
      <c r="B1077" s="67">
        <v>61</v>
      </c>
      <c r="C1077" s="63">
        <v>616</v>
      </c>
      <c r="D1077" s="63">
        <v>653</v>
      </c>
      <c r="E1077" s="63" t="s">
        <v>45</v>
      </c>
    </row>
    <row r="1078" spans="1:5">
      <c r="A1078" s="67">
        <v>2327</v>
      </c>
      <c r="B1078" s="67">
        <v>61</v>
      </c>
      <c r="C1078" s="63">
        <v>616</v>
      </c>
      <c r="D1078" s="63">
        <v>653</v>
      </c>
      <c r="E1078" s="63" t="s">
        <v>45</v>
      </c>
    </row>
    <row r="1079" spans="1:5">
      <c r="A1079" s="67">
        <v>2328</v>
      </c>
      <c r="B1079" s="67">
        <v>61</v>
      </c>
      <c r="C1079" s="63">
        <v>616</v>
      </c>
      <c r="D1079" s="63">
        <v>653</v>
      </c>
      <c r="E1079" s="63" t="s">
        <v>45</v>
      </c>
    </row>
    <row r="1080" spans="1:5">
      <c r="A1080" s="67">
        <v>2329</v>
      </c>
      <c r="B1080" s="67">
        <v>61</v>
      </c>
      <c r="C1080" s="63">
        <v>616</v>
      </c>
      <c r="D1080" s="63">
        <v>653</v>
      </c>
      <c r="E1080" s="63" t="s">
        <v>45</v>
      </c>
    </row>
    <row r="1081" spans="1:5">
      <c r="A1081" s="67">
        <v>2330</v>
      </c>
      <c r="B1081" s="67">
        <v>61</v>
      </c>
      <c r="C1081" s="63">
        <v>616</v>
      </c>
      <c r="D1081" s="63">
        <v>653</v>
      </c>
      <c r="E1081" s="63" t="s">
        <v>45</v>
      </c>
    </row>
    <row r="1082" spans="1:5">
      <c r="A1082" s="67">
        <v>2331</v>
      </c>
      <c r="B1082" s="67">
        <v>61</v>
      </c>
      <c r="C1082" s="63">
        <v>616</v>
      </c>
      <c r="D1082" s="63">
        <v>653</v>
      </c>
      <c r="E1082" s="63" t="s">
        <v>45</v>
      </c>
    </row>
    <row r="1083" spans="1:5">
      <c r="A1083" s="67">
        <v>2333</v>
      </c>
      <c r="B1083" s="67">
        <v>61</v>
      </c>
      <c r="C1083" s="63">
        <v>616</v>
      </c>
      <c r="D1083" s="63">
        <v>653</v>
      </c>
      <c r="E1083" s="63" t="s">
        <v>45</v>
      </c>
    </row>
    <row r="1084" spans="1:5">
      <c r="A1084" s="67">
        <v>2334</v>
      </c>
      <c r="B1084" s="67">
        <v>61</v>
      </c>
      <c r="C1084" s="63">
        <v>616</v>
      </c>
      <c r="D1084" s="63">
        <v>653</v>
      </c>
      <c r="E1084" s="63" t="s">
        <v>45</v>
      </c>
    </row>
    <row r="1085" spans="1:5">
      <c r="A1085" s="67">
        <v>2335</v>
      </c>
      <c r="B1085" s="67">
        <v>61</v>
      </c>
      <c r="C1085" s="63">
        <v>616</v>
      </c>
      <c r="D1085" s="63">
        <v>653</v>
      </c>
      <c r="E1085" s="63" t="s">
        <v>45</v>
      </c>
    </row>
    <row r="1086" spans="1:5">
      <c r="A1086" s="67">
        <v>2336</v>
      </c>
      <c r="B1086" s="67">
        <v>61</v>
      </c>
      <c r="C1086" s="63">
        <v>616</v>
      </c>
      <c r="D1086" s="63">
        <v>653</v>
      </c>
      <c r="E1086" s="63" t="s">
        <v>45</v>
      </c>
    </row>
    <row r="1087" spans="1:5">
      <c r="A1087" s="67">
        <v>2337</v>
      </c>
      <c r="B1087" s="67">
        <v>61</v>
      </c>
      <c r="C1087" s="63">
        <v>616</v>
      </c>
      <c r="D1087" s="63">
        <v>653</v>
      </c>
      <c r="E1087" s="63" t="s">
        <v>45</v>
      </c>
    </row>
    <row r="1088" spans="1:5">
      <c r="A1088" s="67">
        <v>2338</v>
      </c>
      <c r="B1088" s="67">
        <v>61</v>
      </c>
      <c r="C1088" s="63">
        <v>616</v>
      </c>
      <c r="D1088" s="63">
        <v>653</v>
      </c>
      <c r="E1088" s="63" t="s">
        <v>45</v>
      </c>
    </row>
    <row r="1089" spans="1:5">
      <c r="A1089" s="67">
        <v>2339</v>
      </c>
      <c r="B1089" s="67">
        <v>61</v>
      </c>
      <c r="C1089" s="63">
        <v>616</v>
      </c>
      <c r="D1089" s="63">
        <v>653</v>
      </c>
      <c r="E1089" s="63" t="s">
        <v>45</v>
      </c>
    </row>
    <row r="1090" spans="1:5">
      <c r="A1090" s="67">
        <v>2340</v>
      </c>
      <c r="B1090" s="67">
        <v>55</v>
      </c>
      <c r="C1090" s="63">
        <v>944</v>
      </c>
      <c r="D1090" s="63">
        <v>470</v>
      </c>
      <c r="E1090" s="63" t="s">
        <v>45</v>
      </c>
    </row>
    <row r="1091" spans="1:5">
      <c r="A1091" s="67">
        <v>2341</v>
      </c>
      <c r="B1091" s="67">
        <v>55</v>
      </c>
      <c r="C1091" s="63">
        <v>944</v>
      </c>
      <c r="D1091" s="63">
        <v>470</v>
      </c>
      <c r="E1091" s="63" t="s">
        <v>45</v>
      </c>
    </row>
    <row r="1092" spans="1:5">
      <c r="A1092" s="67">
        <v>2342</v>
      </c>
      <c r="B1092" s="67">
        <v>55</v>
      </c>
      <c r="C1092" s="63">
        <v>944</v>
      </c>
      <c r="D1092" s="63">
        <v>470</v>
      </c>
      <c r="E1092" s="63" t="s">
        <v>45</v>
      </c>
    </row>
    <row r="1093" spans="1:5">
      <c r="A1093" s="67">
        <v>2343</v>
      </c>
      <c r="B1093" s="67">
        <v>55</v>
      </c>
      <c r="C1093" s="63">
        <v>944</v>
      </c>
      <c r="D1093" s="63">
        <v>470</v>
      </c>
      <c r="E1093" s="63" t="s">
        <v>45</v>
      </c>
    </row>
    <row r="1094" spans="1:5">
      <c r="A1094" s="67">
        <v>2344</v>
      </c>
      <c r="B1094" s="67">
        <v>55</v>
      </c>
      <c r="C1094" s="63">
        <v>944</v>
      </c>
      <c r="D1094" s="63">
        <v>470</v>
      </c>
      <c r="E1094" s="63" t="s">
        <v>45</v>
      </c>
    </row>
    <row r="1095" spans="1:5">
      <c r="A1095" s="67">
        <v>2345</v>
      </c>
      <c r="B1095" s="67">
        <v>55</v>
      </c>
      <c r="C1095" s="63">
        <v>944</v>
      </c>
      <c r="D1095" s="63">
        <v>470</v>
      </c>
      <c r="E1095" s="63" t="s">
        <v>45</v>
      </c>
    </row>
    <row r="1096" spans="1:5">
      <c r="A1096" s="67">
        <v>2346</v>
      </c>
      <c r="B1096" s="67">
        <v>55</v>
      </c>
      <c r="C1096" s="63">
        <v>944</v>
      </c>
      <c r="D1096" s="63">
        <v>470</v>
      </c>
      <c r="E1096" s="63" t="s">
        <v>45</v>
      </c>
    </row>
    <row r="1097" spans="1:5">
      <c r="A1097" s="67">
        <v>2347</v>
      </c>
      <c r="B1097" s="67">
        <v>55</v>
      </c>
      <c r="C1097" s="63">
        <v>944</v>
      </c>
      <c r="D1097" s="63">
        <v>470</v>
      </c>
      <c r="E1097" s="63" t="s">
        <v>45</v>
      </c>
    </row>
    <row r="1098" spans="1:5">
      <c r="A1098" s="67">
        <v>2348</v>
      </c>
      <c r="B1098" s="67">
        <v>55</v>
      </c>
      <c r="C1098" s="63">
        <v>944</v>
      </c>
      <c r="D1098" s="63">
        <v>470</v>
      </c>
      <c r="E1098" s="63" t="s">
        <v>45</v>
      </c>
    </row>
    <row r="1099" spans="1:5">
      <c r="A1099" s="67">
        <v>2350</v>
      </c>
      <c r="B1099" s="67">
        <v>59</v>
      </c>
      <c r="C1099" s="63">
        <v>1769</v>
      </c>
      <c r="D1099" s="63">
        <v>206</v>
      </c>
      <c r="E1099" s="63" t="s">
        <v>45</v>
      </c>
    </row>
    <row r="1100" spans="1:5">
      <c r="A1100" s="67">
        <v>2351</v>
      </c>
      <c r="B1100" s="67">
        <v>59</v>
      </c>
      <c r="C1100" s="63">
        <v>1769</v>
      </c>
      <c r="D1100" s="63">
        <v>206</v>
      </c>
      <c r="E1100" s="63" t="s">
        <v>45</v>
      </c>
    </row>
    <row r="1101" spans="1:5">
      <c r="A1101" s="67">
        <v>2352</v>
      </c>
      <c r="B1101" s="67">
        <v>55</v>
      </c>
      <c r="C1101" s="63">
        <v>944</v>
      </c>
      <c r="D1101" s="63">
        <v>470</v>
      </c>
      <c r="E1101" s="63" t="s">
        <v>45</v>
      </c>
    </row>
    <row r="1102" spans="1:5">
      <c r="A1102" s="67">
        <v>2353</v>
      </c>
      <c r="B1102" s="67">
        <v>55</v>
      </c>
      <c r="C1102" s="63">
        <v>944</v>
      </c>
      <c r="D1102" s="63">
        <v>470</v>
      </c>
      <c r="E1102" s="63" t="s">
        <v>45</v>
      </c>
    </row>
    <row r="1103" spans="1:5">
      <c r="A1103" s="67">
        <v>2354</v>
      </c>
      <c r="B1103" s="67">
        <v>59</v>
      </c>
      <c r="C1103" s="63">
        <v>1769</v>
      </c>
      <c r="D1103" s="63">
        <v>206</v>
      </c>
      <c r="E1103" s="63" t="s">
        <v>45</v>
      </c>
    </row>
    <row r="1104" spans="1:5">
      <c r="A1104" s="67">
        <v>2355</v>
      </c>
      <c r="B1104" s="67">
        <v>55</v>
      </c>
      <c r="C1104" s="63">
        <v>944</v>
      </c>
      <c r="D1104" s="63">
        <v>470</v>
      </c>
      <c r="E1104" s="63" t="s">
        <v>45</v>
      </c>
    </row>
    <row r="1105" spans="1:5">
      <c r="A1105" s="67">
        <v>2356</v>
      </c>
      <c r="B1105" s="67">
        <v>56</v>
      </c>
      <c r="C1105" s="63">
        <v>1164</v>
      </c>
      <c r="D1105" s="63">
        <v>283</v>
      </c>
      <c r="E1105" s="63" t="s">
        <v>45</v>
      </c>
    </row>
    <row r="1106" spans="1:5">
      <c r="A1106" s="67">
        <v>2357</v>
      </c>
      <c r="B1106" s="67">
        <v>56</v>
      </c>
      <c r="C1106" s="63">
        <v>1164</v>
      </c>
      <c r="D1106" s="63">
        <v>283</v>
      </c>
      <c r="E1106" s="63" t="s">
        <v>45</v>
      </c>
    </row>
    <row r="1107" spans="1:5">
      <c r="A1107" s="67">
        <v>2358</v>
      </c>
      <c r="B1107" s="67">
        <v>59</v>
      </c>
      <c r="C1107" s="63">
        <v>1769</v>
      </c>
      <c r="D1107" s="63">
        <v>206</v>
      </c>
      <c r="E1107" s="63" t="s">
        <v>45</v>
      </c>
    </row>
    <row r="1108" spans="1:5">
      <c r="A1108" s="67">
        <v>2359</v>
      </c>
      <c r="B1108" s="67">
        <v>59</v>
      </c>
      <c r="C1108" s="63">
        <v>1769</v>
      </c>
      <c r="D1108" s="63">
        <v>206</v>
      </c>
      <c r="E1108" s="63" t="s">
        <v>45</v>
      </c>
    </row>
    <row r="1109" spans="1:5">
      <c r="A1109" s="67">
        <v>2360</v>
      </c>
      <c r="B1109" s="67">
        <v>59</v>
      </c>
      <c r="C1109" s="63">
        <v>1769</v>
      </c>
      <c r="D1109" s="63">
        <v>206</v>
      </c>
      <c r="E1109" s="63" t="s">
        <v>45</v>
      </c>
    </row>
    <row r="1110" spans="1:5">
      <c r="A1110" s="67">
        <v>2361</v>
      </c>
      <c r="B1110" s="67">
        <v>55</v>
      </c>
      <c r="C1110" s="63">
        <v>944</v>
      </c>
      <c r="D1110" s="63">
        <v>470</v>
      </c>
      <c r="E1110" s="63" t="s">
        <v>45</v>
      </c>
    </row>
    <row r="1111" spans="1:5">
      <c r="A1111" s="67">
        <v>2365</v>
      </c>
      <c r="B1111" s="67">
        <v>59</v>
      </c>
      <c r="C1111" s="63">
        <v>1769</v>
      </c>
      <c r="D1111" s="63">
        <v>206</v>
      </c>
      <c r="E1111" s="63" t="s">
        <v>45</v>
      </c>
    </row>
    <row r="1112" spans="1:5">
      <c r="A1112" s="67">
        <v>2369</v>
      </c>
      <c r="B1112" s="67">
        <v>59</v>
      </c>
      <c r="C1112" s="63">
        <v>1769</v>
      </c>
      <c r="D1112" s="63">
        <v>206</v>
      </c>
      <c r="E1112" s="63" t="s">
        <v>45</v>
      </c>
    </row>
    <row r="1113" spans="1:5">
      <c r="A1113" s="67">
        <v>2370</v>
      </c>
      <c r="B1113" s="67">
        <v>59</v>
      </c>
      <c r="C1113" s="63">
        <v>1769</v>
      </c>
      <c r="D1113" s="63">
        <v>206</v>
      </c>
      <c r="E1113" s="63" t="s">
        <v>45</v>
      </c>
    </row>
    <row r="1114" spans="1:5">
      <c r="A1114" s="67">
        <v>2371</v>
      </c>
      <c r="B1114" s="67">
        <v>59</v>
      </c>
      <c r="C1114" s="63">
        <v>1769</v>
      </c>
      <c r="D1114" s="63">
        <v>206</v>
      </c>
      <c r="E1114" s="63" t="s">
        <v>45</v>
      </c>
    </row>
    <row r="1115" spans="1:5">
      <c r="A1115" s="67">
        <v>2372</v>
      </c>
      <c r="B1115" s="67">
        <v>59</v>
      </c>
      <c r="C1115" s="63">
        <v>1769</v>
      </c>
      <c r="D1115" s="63">
        <v>206</v>
      </c>
      <c r="E1115" s="63" t="s">
        <v>45</v>
      </c>
    </row>
    <row r="1116" spans="1:5">
      <c r="A1116" s="67">
        <v>2379</v>
      </c>
      <c r="B1116" s="67">
        <v>55</v>
      </c>
      <c r="C1116" s="63">
        <v>944</v>
      </c>
      <c r="D1116" s="63">
        <v>470</v>
      </c>
      <c r="E1116" s="63" t="s">
        <v>45</v>
      </c>
    </row>
    <row r="1117" spans="1:5">
      <c r="A1117" s="67">
        <v>2380</v>
      </c>
      <c r="B1117" s="67">
        <v>55</v>
      </c>
      <c r="C1117" s="63">
        <v>944</v>
      </c>
      <c r="D1117" s="63">
        <v>470</v>
      </c>
      <c r="E1117" s="63" t="s">
        <v>45</v>
      </c>
    </row>
    <row r="1118" spans="1:5">
      <c r="A1118" s="67">
        <v>2381</v>
      </c>
      <c r="B1118" s="67">
        <v>55</v>
      </c>
      <c r="C1118" s="63">
        <v>944</v>
      </c>
      <c r="D1118" s="63">
        <v>470</v>
      </c>
      <c r="E1118" s="63" t="s">
        <v>45</v>
      </c>
    </row>
    <row r="1119" spans="1:5">
      <c r="A1119" s="67">
        <v>2382</v>
      </c>
      <c r="B1119" s="67">
        <v>55</v>
      </c>
      <c r="C1119" s="63">
        <v>944</v>
      </c>
      <c r="D1119" s="63">
        <v>470</v>
      </c>
      <c r="E1119" s="63" t="s">
        <v>45</v>
      </c>
    </row>
    <row r="1120" spans="1:5">
      <c r="A1120" s="67">
        <v>2386</v>
      </c>
      <c r="B1120" s="67">
        <v>55</v>
      </c>
      <c r="C1120" s="63">
        <v>944</v>
      </c>
      <c r="D1120" s="63">
        <v>470</v>
      </c>
      <c r="E1120" s="63" t="s">
        <v>45</v>
      </c>
    </row>
    <row r="1121" spans="1:5">
      <c r="A1121" s="67">
        <v>2387</v>
      </c>
      <c r="B1121" s="67">
        <v>55</v>
      </c>
      <c r="C1121" s="63">
        <v>944</v>
      </c>
      <c r="D1121" s="63">
        <v>470</v>
      </c>
      <c r="E1121" s="63" t="s">
        <v>45</v>
      </c>
    </row>
    <row r="1122" spans="1:5">
      <c r="A1122" s="67">
        <v>2388</v>
      </c>
      <c r="B1122" s="67">
        <v>55</v>
      </c>
      <c r="C1122" s="63">
        <v>944</v>
      </c>
      <c r="D1122" s="63">
        <v>470</v>
      </c>
      <c r="E1122" s="63" t="s">
        <v>45</v>
      </c>
    </row>
    <row r="1123" spans="1:5">
      <c r="A1123" s="67">
        <v>2390</v>
      </c>
      <c r="B1123" s="67">
        <v>55</v>
      </c>
      <c r="C1123" s="63">
        <v>944</v>
      </c>
      <c r="D1123" s="63">
        <v>470</v>
      </c>
      <c r="E1123" s="63" t="s">
        <v>45</v>
      </c>
    </row>
    <row r="1124" spans="1:5">
      <c r="A1124" s="67">
        <v>2395</v>
      </c>
      <c r="B1124" s="67">
        <v>56</v>
      </c>
      <c r="C1124" s="63">
        <v>1164</v>
      </c>
      <c r="D1124" s="63">
        <v>283</v>
      </c>
      <c r="E1124" s="63" t="s">
        <v>45</v>
      </c>
    </row>
    <row r="1125" spans="1:5">
      <c r="A1125" s="67">
        <v>2396</v>
      </c>
      <c r="B1125" s="67">
        <v>55</v>
      </c>
      <c r="C1125" s="63">
        <v>944</v>
      </c>
      <c r="D1125" s="63">
        <v>470</v>
      </c>
      <c r="E1125" s="63" t="s">
        <v>45</v>
      </c>
    </row>
    <row r="1126" spans="1:5">
      <c r="A1126" s="67">
        <v>2397</v>
      </c>
      <c r="B1126" s="67">
        <v>55</v>
      </c>
      <c r="C1126" s="63">
        <v>944</v>
      </c>
      <c r="D1126" s="63">
        <v>470</v>
      </c>
      <c r="E1126" s="63" t="s">
        <v>45</v>
      </c>
    </row>
    <row r="1127" spans="1:5">
      <c r="A1127" s="67">
        <v>2398</v>
      </c>
      <c r="B1127" s="67">
        <v>55</v>
      </c>
      <c r="C1127" s="63">
        <v>944</v>
      </c>
      <c r="D1127" s="63">
        <v>470</v>
      </c>
      <c r="E1127" s="63" t="s">
        <v>45</v>
      </c>
    </row>
    <row r="1128" spans="1:5">
      <c r="A1128" s="67">
        <v>2399</v>
      </c>
      <c r="B1128" s="67">
        <v>55</v>
      </c>
      <c r="C1128" s="63">
        <v>944</v>
      </c>
      <c r="D1128" s="63">
        <v>470</v>
      </c>
      <c r="E1128" s="63" t="s">
        <v>45</v>
      </c>
    </row>
    <row r="1129" spans="1:5">
      <c r="A1129" s="67">
        <v>2400</v>
      </c>
      <c r="B1129" s="67">
        <v>55</v>
      </c>
      <c r="C1129" s="63">
        <v>944</v>
      </c>
      <c r="D1129" s="63">
        <v>470</v>
      </c>
      <c r="E1129" s="63" t="s">
        <v>45</v>
      </c>
    </row>
    <row r="1130" spans="1:5">
      <c r="A1130" s="67">
        <v>2401</v>
      </c>
      <c r="B1130" s="67">
        <v>55</v>
      </c>
      <c r="C1130" s="63">
        <v>944</v>
      </c>
      <c r="D1130" s="63">
        <v>470</v>
      </c>
      <c r="E1130" s="63" t="s">
        <v>45</v>
      </c>
    </row>
    <row r="1131" spans="1:5">
      <c r="A1131" s="67">
        <v>2402</v>
      </c>
      <c r="B1131" s="67">
        <v>55</v>
      </c>
      <c r="C1131" s="63">
        <v>944</v>
      </c>
      <c r="D1131" s="63">
        <v>470</v>
      </c>
      <c r="E1131" s="63" t="s">
        <v>45</v>
      </c>
    </row>
    <row r="1132" spans="1:5">
      <c r="A1132" s="67">
        <v>2403</v>
      </c>
      <c r="B1132" s="67">
        <v>55</v>
      </c>
      <c r="C1132" s="63">
        <v>944</v>
      </c>
      <c r="D1132" s="63">
        <v>470</v>
      </c>
      <c r="E1132" s="63" t="s">
        <v>45</v>
      </c>
    </row>
    <row r="1133" spans="1:5">
      <c r="A1133" s="67">
        <v>2404</v>
      </c>
      <c r="B1133" s="67">
        <v>55</v>
      </c>
      <c r="C1133" s="63">
        <v>944</v>
      </c>
      <c r="D1133" s="63">
        <v>470</v>
      </c>
      <c r="E1133" s="63" t="s">
        <v>45</v>
      </c>
    </row>
    <row r="1134" spans="1:5">
      <c r="A1134" s="67">
        <v>2405</v>
      </c>
      <c r="B1134" s="67">
        <v>55</v>
      </c>
      <c r="C1134" s="63">
        <v>944</v>
      </c>
      <c r="D1134" s="63">
        <v>470</v>
      </c>
      <c r="E1134" s="63" t="s">
        <v>45</v>
      </c>
    </row>
    <row r="1135" spans="1:5">
      <c r="A1135" s="67">
        <v>2406</v>
      </c>
      <c r="B1135" s="67">
        <v>55</v>
      </c>
      <c r="C1135" s="63">
        <v>944</v>
      </c>
      <c r="D1135" s="63">
        <v>470</v>
      </c>
      <c r="E1135" s="63" t="s">
        <v>45</v>
      </c>
    </row>
    <row r="1136" spans="1:5">
      <c r="A1136" s="67">
        <v>2408</v>
      </c>
      <c r="B1136" s="67">
        <v>55</v>
      </c>
      <c r="C1136" s="63">
        <v>944</v>
      </c>
      <c r="D1136" s="63">
        <v>470</v>
      </c>
      <c r="E1136" s="63" t="s">
        <v>45</v>
      </c>
    </row>
    <row r="1137" spans="1:5">
      <c r="A1137" s="67">
        <v>2409</v>
      </c>
      <c r="B1137" s="67">
        <v>55</v>
      </c>
      <c r="C1137" s="63">
        <v>944</v>
      </c>
      <c r="D1137" s="63">
        <v>470</v>
      </c>
      <c r="E1137" s="63" t="s">
        <v>45</v>
      </c>
    </row>
    <row r="1138" spans="1:5">
      <c r="A1138" s="67">
        <v>2410</v>
      </c>
      <c r="B1138" s="67">
        <v>55</v>
      </c>
      <c r="C1138" s="63">
        <v>944</v>
      </c>
      <c r="D1138" s="63">
        <v>470</v>
      </c>
      <c r="E1138" s="63" t="s">
        <v>45</v>
      </c>
    </row>
    <row r="1139" spans="1:5">
      <c r="A1139" s="67">
        <v>2411</v>
      </c>
      <c r="B1139" s="67">
        <v>55</v>
      </c>
      <c r="C1139" s="63">
        <v>944</v>
      </c>
      <c r="D1139" s="63">
        <v>470</v>
      </c>
      <c r="E1139" s="63" t="s">
        <v>45</v>
      </c>
    </row>
    <row r="1140" spans="1:5">
      <c r="A1140" s="67">
        <v>2415</v>
      </c>
      <c r="B1140" s="67">
        <v>61</v>
      </c>
      <c r="C1140" s="63">
        <v>616</v>
      </c>
      <c r="D1140" s="63">
        <v>653</v>
      </c>
      <c r="E1140" s="63" t="s">
        <v>45</v>
      </c>
    </row>
    <row r="1141" spans="1:5">
      <c r="A1141" s="67">
        <v>2420</v>
      </c>
      <c r="B1141" s="67">
        <v>61</v>
      </c>
      <c r="C1141" s="63">
        <v>616</v>
      </c>
      <c r="D1141" s="63">
        <v>653</v>
      </c>
      <c r="E1141" s="63" t="s">
        <v>45</v>
      </c>
    </row>
    <row r="1142" spans="1:5">
      <c r="A1142" s="67">
        <v>2421</v>
      </c>
      <c r="B1142" s="67">
        <v>61</v>
      </c>
      <c r="C1142" s="63">
        <v>616</v>
      </c>
      <c r="D1142" s="63">
        <v>653</v>
      </c>
      <c r="E1142" s="63" t="s">
        <v>45</v>
      </c>
    </row>
    <row r="1143" spans="1:5">
      <c r="A1143" s="67">
        <v>2422</v>
      </c>
      <c r="B1143" s="67">
        <v>60</v>
      </c>
      <c r="C1143" s="63">
        <v>596</v>
      </c>
      <c r="D1143" s="63">
        <v>853</v>
      </c>
      <c r="E1143" s="63" t="s">
        <v>45</v>
      </c>
    </row>
    <row r="1144" spans="1:5">
      <c r="A1144" s="67">
        <v>2423</v>
      </c>
      <c r="B1144" s="67">
        <v>60</v>
      </c>
      <c r="C1144" s="63">
        <v>596</v>
      </c>
      <c r="D1144" s="63">
        <v>853</v>
      </c>
      <c r="E1144" s="63" t="s">
        <v>45</v>
      </c>
    </row>
    <row r="1145" spans="1:5">
      <c r="A1145" s="67">
        <v>2424</v>
      </c>
      <c r="B1145" s="67">
        <v>60</v>
      </c>
      <c r="C1145" s="63">
        <v>596</v>
      </c>
      <c r="D1145" s="63">
        <v>853</v>
      </c>
      <c r="E1145" s="63" t="s">
        <v>45</v>
      </c>
    </row>
    <row r="1146" spans="1:5">
      <c r="A1146" s="67">
        <v>2425</v>
      </c>
      <c r="B1146" s="67">
        <v>61</v>
      </c>
      <c r="C1146" s="63">
        <v>616</v>
      </c>
      <c r="D1146" s="63">
        <v>653</v>
      </c>
      <c r="E1146" s="63" t="s">
        <v>45</v>
      </c>
    </row>
    <row r="1147" spans="1:5">
      <c r="A1147" s="67">
        <v>2426</v>
      </c>
      <c r="B1147" s="67">
        <v>60</v>
      </c>
      <c r="C1147" s="63">
        <v>596</v>
      </c>
      <c r="D1147" s="63">
        <v>853</v>
      </c>
      <c r="E1147" s="63" t="s">
        <v>45</v>
      </c>
    </row>
    <row r="1148" spans="1:5">
      <c r="A1148" s="67">
        <v>2427</v>
      </c>
      <c r="B1148" s="67">
        <v>60</v>
      </c>
      <c r="C1148" s="63">
        <v>596</v>
      </c>
      <c r="D1148" s="63">
        <v>853</v>
      </c>
      <c r="E1148" s="63" t="s">
        <v>45</v>
      </c>
    </row>
    <row r="1149" spans="1:5">
      <c r="A1149" s="67">
        <v>2428</v>
      </c>
      <c r="B1149" s="67">
        <v>60</v>
      </c>
      <c r="C1149" s="63">
        <v>596</v>
      </c>
      <c r="D1149" s="63">
        <v>853</v>
      </c>
      <c r="E1149" s="63" t="s">
        <v>45</v>
      </c>
    </row>
    <row r="1150" spans="1:5">
      <c r="A1150" s="67">
        <v>2429</v>
      </c>
      <c r="B1150" s="67">
        <v>60</v>
      </c>
      <c r="C1150" s="63">
        <v>596</v>
      </c>
      <c r="D1150" s="63">
        <v>853</v>
      </c>
      <c r="E1150" s="63" t="s">
        <v>45</v>
      </c>
    </row>
    <row r="1151" spans="1:5">
      <c r="A1151" s="67">
        <v>2430</v>
      </c>
      <c r="B1151" s="67">
        <v>60</v>
      </c>
      <c r="C1151" s="63">
        <v>596</v>
      </c>
      <c r="D1151" s="63">
        <v>853</v>
      </c>
      <c r="E1151" s="63" t="s">
        <v>45</v>
      </c>
    </row>
    <row r="1152" spans="1:5">
      <c r="A1152" s="67">
        <v>2431</v>
      </c>
      <c r="B1152" s="67">
        <v>60</v>
      </c>
      <c r="C1152" s="63">
        <v>596</v>
      </c>
      <c r="D1152" s="63">
        <v>853</v>
      </c>
      <c r="E1152" s="63" t="s">
        <v>45</v>
      </c>
    </row>
    <row r="1153" spans="1:5">
      <c r="A1153" s="67">
        <v>2439</v>
      </c>
      <c r="B1153" s="67">
        <v>60</v>
      </c>
      <c r="C1153" s="63">
        <v>596</v>
      </c>
      <c r="D1153" s="63">
        <v>853</v>
      </c>
      <c r="E1153" s="63" t="s">
        <v>45</v>
      </c>
    </row>
    <row r="1154" spans="1:5">
      <c r="A1154" s="67">
        <v>2440</v>
      </c>
      <c r="B1154" s="67">
        <v>60</v>
      </c>
      <c r="C1154" s="63">
        <v>596</v>
      </c>
      <c r="D1154" s="63">
        <v>853</v>
      </c>
      <c r="E1154" s="63" t="s">
        <v>45</v>
      </c>
    </row>
    <row r="1155" spans="1:5">
      <c r="A1155" s="67">
        <v>2441</v>
      </c>
      <c r="B1155" s="67">
        <v>60</v>
      </c>
      <c r="C1155" s="63">
        <v>596</v>
      </c>
      <c r="D1155" s="63">
        <v>853</v>
      </c>
      <c r="E1155" s="63" t="s">
        <v>45</v>
      </c>
    </row>
    <row r="1156" spans="1:5">
      <c r="A1156" s="67">
        <v>2442</v>
      </c>
      <c r="B1156" s="67">
        <v>60</v>
      </c>
      <c r="C1156" s="63">
        <v>596</v>
      </c>
      <c r="D1156" s="63">
        <v>853</v>
      </c>
      <c r="E1156" s="63" t="s">
        <v>45</v>
      </c>
    </row>
    <row r="1157" spans="1:5">
      <c r="A1157" s="67">
        <v>2443</v>
      </c>
      <c r="B1157" s="67">
        <v>60</v>
      </c>
      <c r="C1157" s="63">
        <v>596</v>
      </c>
      <c r="D1157" s="63">
        <v>853</v>
      </c>
      <c r="E1157" s="63" t="s">
        <v>45</v>
      </c>
    </row>
    <row r="1158" spans="1:5">
      <c r="A1158" s="67">
        <v>2444</v>
      </c>
      <c r="B1158" s="67">
        <v>60</v>
      </c>
      <c r="C1158" s="63">
        <v>596</v>
      </c>
      <c r="D1158" s="63">
        <v>853</v>
      </c>
      <c r="E1158" s="63" t="s">
        <v>45</v>
      </c>
    </row>
    <row r="1159" spans="1:5">
      <c r="A1159" s="67">
        <v>2445</v>
      </c>
      <c r="B1159" s="67">
        <v>60</v>
      </c>
      <c r="C1159" s="63">
        <v>596</v>
      </c>
      <c r="D1159" s="63">
        <v>853</v>
      </c>
      <c r="E1159" s="63" t="s">
        <v>45</v>
      </c>
    </row>
    <row r="1160" spans="1:5">
      <c r="A1160" s="67">
        <v>2446</v>
      </c>
      <c r="B1160" s="67">
        <v>60</v>
      </c>
      <c r="C1160" s="63">
        <v>596</v>
      </c>
      <c r="D1160" s="63">
        <v>853</v>
      </c>
      <c r="E1160" s="63" t="s">
        <v>45</v>
      </c>
    </row>
    <row r="1161" spans="1:5">
      <c r="A1161" s="67">
        <v>2447</v>
      </c>
      <c r="B1161" s="67">
        <v>60</v>
      </c>
      <c r="C1161" s="63">
        <v>596</v>
      </c>
      <c r="D1161" s="63">
        <v>853</v>
      </c>
      <c r="E1161" s="63" t="s">
        <v>45</v>
      </c>
    </row>
    <row r="1162" spans="1:5">
      <c r="A1162" s="67">
        <v>2448</v>
      </c>
      <c r="B1162" s="67">
        <v>60</v>
      </c>
      <c r="C1162" s="63">
        <v>596</v>
      </c>
      <c r="D1162" s="63">
        <v>853</v>
      </c>
      <c r="E1162" s="63" t="s">
        <v>45</v>
      </c>
    </row>
    <row r="1163" spans="1:5">
      <c r="A1163" s="67">
        <v>2449</v>
      </c>
      <c r="B1163" s="67">
        <v>60</v>
      </c>
      <c r="C1163" s="63">
        <v>596</v>
      </c>
      <c r="D1163" s="63">
        <v>853</v>
      </c>
      <c r="E1163" s="63" t="s">
        <v>45</v>
      </c>
    </row>
    <row r="1164" spans="1:5">
      <c r="A1164" s="67">
        <v>2450</v>
      </c>
      <c r="B1164" s="67">
        <v>60</v>
      </c>
      <c r="C1164" s="63">
        <v>596</v>
      </c>
      <c r="D1164" s="63">
        <v>853</v>
      </c>
      <c r="E1164" s="63" t="s">
        <v>45</v>
      </c>
    </row>
    <row r="1165" spans="1:5">
      <c r="A1165" s="67">
        <v>2452</v>
      </c>
      <c r="B1165" s="67">
        <v>60</v>
      </c>
      <c r="C1165" s="63">
        <v>596</v>
      </c>
      <c r="D1165" s="63">
        <v>853</v>
      </c>
      <c r="E1165" s="63" t="s">
        <v>45</v>
      </c>
    </row>
    <row r="1166" spans="1:5">
      <c r="A1166" s="67">
        <v>2453</v>
      </c>
      <c r="B1166" s="67">
        <v>60</v>
      </c>
      <c r="C1166" s="63">
        <v>596</v>
      </c>
      <c r="D1166" s="63">
        <v>853</v>
      </c>
      <c r="E1166" s="63" t="s">
        <v>45</v>
      </c>
    </row>
    <row r="1167" spans="1:5">
      <c r="A1167" s="67">
        <v>2454</v>
      </c>
      <c r="B1167" s="67">
        <v>60</v>
      </c>
      <c r="C1167" s="63">
        <v>596</v>
      </c>
      <c r="D1167" s="63">
        <v>853</v>
      </c>
      <c r="E1167" s="63" t="s">
        <v>45</v>
      </c>
    </row>
    <row r="1168" spans="1:5">
      <c r="A1168" s="67">
        <v>2455</v>
      </c>
      <c r="B1168" s="67">
        <v>60</v>
      </c>
      <c r="C1168" s="63">
        <v>596</v>
      </c>
      <c r="D1168" s="63">
        <v>853</v>
      </c>
      <c r="E1168" s="63" t="s">
        <v>45</v>
      </c>
    </row>
    <row r="1169" spans="1:5">
      <c r="A1169" s="67">
        <v>2456</v>
      </c>
      <c r="B1169" s="67">
        <v>60</v>
      </c>
      <c r="C1169" s="63">
        <v>596</v>
      </c>
      <c r="D1169" s="63">
        <v>853</v>
      </c>
      <c r="E1169" s="63" t="s">
        <v>45</v>
      </c>
    </row>
    <row r="1170" spans="1:5">
      <c r="A1170" s="67">
        <v>2460</v>
      </c>
      <c r="B1170" s="67">
        <v>58</v>
      </c>
      <c r="C1170" s="63">
        <v>401</v>
      </c>
      <c r="D1170" s="63">
        <v>1122</v>
      </c>
      <c r="E1170" s="63" t="s">
        <v>45</v>
      </c>
    </row>
    <row r="1171" spans="1:5">
      <c r="A1171" s="67">
        <v>2462</v>
      </c>
      <c r="B1171" s="67">
        <v>58</v>
      </c>
      <c r="C1171" s="63">
        <v>401</v>
      </c>
      <c r="D1171" s="63">
        <v>1122</v>
      </c>
      <c r="E1171" s="63" t="s">
        <v>45</v>
      </c>
    </row>
    <row r="1172" spans="1:5">
      <c r="A1172" s="67">
        <v>2463</v>
      </c>
      <c r="B1172" s="67">
        <v>58</v>
      </c>
      <c r="C1172" s="63">
        <v>401</v>
      </c>
      <c r="D1172" s="63">
        <v>1122</v>
      </c>
      <c r="E1172" s="63" t="s">
        <v>45</v>
      </c>
    </row>
    <row r="1173" spans="1:5">
      <c r="A1173" s="67">
        <v>2464</v>
      </c>
      <c r="B1173" s="67">
        <v>58</v>
      </c>
      <c r="C1173" s="63">
        <v>401</v>
      </c>
      <c r="D1173" s="63">
        <v>1122</v>
      </c>
      <c r="E1173" s="63" t="s">
        <v>45</v>
      </c>
    </row>
    <row r="1174" spans="1:5">
      <c r="A1174" s="67">
        <v>2465</v>
      </c>
      <c r="B1174" s="67">
        <v>58</v>
      </c>
      <c r="C1174" s="63">
        <v>401</v>
      </c>
      <c r="D1174" s="63">
        <v>1122</v>
      </c>
      <c r="E1174" s="63" t="s">
        <v>45</v>
      </c>
    </row>
    <row r="1175" spans="1:5">
      <c r="A1175" s="67">
        <v>2466</v>
      </c>
      <c r="B1175" s="67">
        <v>58</v>
      </c>
      <c r="C1175" s="63">
        <v>401</v>
      </c>
      <c r="D1175" s="63">
        <v>1122</v>
      </c>
      <c r="E1175" s="63" t="s">
        <v>45</v>
      </c>
    </row>
    <row r="1176" spans="1:5">
      <c r="A1176" s="67">
        <v>2468</v>
      </c>
      <c r="B1176" s="67">
        <v>58</v>
      </c>
      <c r="C1176" s="63">
        <v>401</v>
      </c>
      <c r="D1176" s="63">
        <v>1122</v>
      </c>
      <c r="E1176" s="63" t="s">
        <v>45</v>
      </c>
    </row>
    <row r="1177" spans="1:5">
      <c r="A1177" s="67">
        <v>2469</v>
      </c>
      <c r="B1177" s="67">
        <v>58</v>
      </c>
      <c r="C1177" s="63">
        <v>401</v>
      </c>
      <c r="D1177" s="63">
        <v>1122</v>
      </c>
      <c r="E1177" s="63" t="s">
        <v>45</v>
      </c>
    </row>
    <row r="1178" spans="1:5">
      <c r="A1178" s="67">
        <v>2470</v>
      </c>
      <c r="B1178" s="67">
        <v>58</v>
      </c>
      <c r="C1178" s="63">
        <v>401</v>
      </c>
      <c r="D1178" s="63">
        <v>1122</v>
      </c>
      <c r="E1178" s="63" t="s">
        <v>45</v>
      </c>
    </row>
    <row r="1179" spans="1:5">
      <c r="A1179" s="67">
        <v>2471</v>
      </c>
      <c r="B1179" s="67">
        <v>58</v>
      </c>
      <c r="C1179" s="63">
        <v>401</v>
      </c>
      <c r="D1179" s="63">
        <v>1122</v>
      </c>
      <c r="E1179" s="63" t="s">
        <v>45</v>
      </c>
    </row>
    <row r="1180" spans="1:5">
      <c r="A1180" s="67">
        <v>2472</v>
      </c>
      <c r="B1180" s="67">
        <v>58</v>
      </c>
      <c r="C1180" s="63">
        <v>401</v>
      </c>
      <c r="D1180" s="63">
        <v>1122</v>
      </c>
      <c r="E1180" s="63" t="s">
        <v>45</v>
      </c>
    </row>
    <row r="1181" spans="1:5">
      <c r="A1181" s="67">
        <v>2473</v>
      </c>
      <c r="B1181" s="67">
        <v>58</v>
      </c>
      <c r="C1181" s="63">
        <v>401</v>
      </c>
      <c r="D1181" s="63">
        <v>1122</v>
      </c>
      <c r="E1181" s="63" t="s">
        <v>45</v>
      </c>
    </row>
    <row r="1182" spans="1:5">
      <c r="A1182" s="67">
        <v>2474</v>
      </c>
      <c r="B1182" s="67">
        <v>58</v>
      </c>
      <c r="C1182" s="63">
        <v>401</v>
      </c>
      <c r="D1182" s="63">
        <v>1122</v>
      </c>
      <c r="E1182" s="63" t="s">
        <v>45</v>
      </c>
    </row>
    <row r="1183" spans="1:5">
      <c r="A1183" s="67">
        <v>2475</v>
      </c>
      <c r="B1183" s="67">
        <v>59</v>
      </c>
      <c r="C1183" s="63">
        <v>1769</v>
      </c>
      <c r="D1183" s="63">
        <v>206</v>
      </c>
      <c r="E1183" s="63" t="s">
        <v>45</v>
      </c>
    </row>
    <row r="1184" spans="1:5">
      <c r="A1184" s="67">
        <v>2476</v>
      </c>
      <c r="B1184" s="67">
        <v>59</v>
      </c>
      <c r="C1184" s="63">
        <v>1769</v>
      </c>
      <c r="D1184" s="63">
        <v>206</v>
      </c>
      <c r="E1184" s="63" t="s">
        <v>45</v>
      </c>
    </row>
    <row r="1185" spans="1:5">
      <c r="A1185" s="67">
        <v>2477</v>
      </c>
      <c r="B1185" s="67">
        <v>58</v>
      </c>
      <c r="C1185" s="63">
        <v>401</v>
      </c>
      <c r="D1185" s="63">
        <v>1122</v>
      </c>
      <c r="E1185" s="63" t="s">
        <v>45</v>
      </c>
    </row>
    <row r="1186" spans="1:5">
      <c r="A1186" s="67">
        <v>2478</v>
      </c>
      <c r="B1186" s="67">
        <v>58</v>
      </c>
      <c r="C1186" s="63">
        <v>401</v>
      </c>
      <c r="D1186" s="63">
        <v>1122</v>
      </c>
      <c r="E1186" s="63" t="s">
        <v>45</v>
      </c>
    </row>
    <row r="1187" spans="1:5">
      <c r="A1187" s="67">
        <v>2479</v>
      </c>
      <c r="B1187" s="67">
        <v>58</v>
      </c>
      <c r="C1187" s="63">
        <v>401</v>
      </c>
      <c r="D1187" s="63">
        <v>1122</v>
      </c>
      <c r="E1187" s="63" t="s">
        <v>45</v>
      </c>
    </row>
    <row r="1188" spans="1:5">
      <c r="A1188" s="67">
        <v>2480</v>
      </c>
      <c r="B1188" s="67">
        <v>58</v>
      </c>
      <c r="C1188" s="63">
        <v>401</v>
      </c>
      <c r="D1188" s="63">
        <v>1122</v>
      </c>
      <c r="E1188" s="63" t="s">
        <v>45</v>
      </c>
    </row>
    <row r="1189" spans="1:5">
      <c r="A1189" s="67">
        <v>2481</v>
      </c>
      <c r="B1189" s="67">
        <v>58</v>
      </c>
      <c r="C1189" s="63">
        <v>401</v>
      </c>
      <c r="D1189" s="63">
        <v>1122</v>
      </c>
      <c r="E1189" s="63" t="s">
        <v>45</v>
      </c>
    </row>
    <row r="1190" spans="1:5">
      <c r="A1190" s="67">
        <v>2482</v>
      </c>
      <c r="B1190" s="67">
        <v>58</v>
      </c>
      <c r="C1190" s="63">
        <v>401</v>
      </c>
      <c r="D1190" s="63">
        <v>1122</v>
      </c>
      <c r="E1190" s="63" t="s">
        <v>45</v>
      </c>
    </row>
    <row r="1191" spans="1:5">
      <c r="A1191" s="67">
        <v>2483</v>
      </c>
      <c r="B1191" s="67">
        <v>58</v>
      </c>
      <c r="C1191" s="63">
        <v>401</v>
      </c>
      <c r="D1191" s="63">
        <v>1122</v>
      </c>
      <c r="E1191" s="63" t="s">
        <v>45</v>
      </c>
    </row>
    <row r="1192" spans="1:5">
      <c r="A1192" s="67">
        <v>2484</v>
      </c>
      <c r="B1192" s="67">
        <v>58</v>
      </c>
      <c r="C1192" s="63">
        <v>401</v>
      </c>
      <c r="D1192" s="63">
        <v>1122</v>
      </c>
      <c r="E1192" s="63" t="s">
        <v>45</v>
      </c>
    </row>
    <row r="1193" spans="1:5">
      <c r="A1193" s="67">
        <v>2485</v>
      </c>
      <c r="B1193" s="67">
        <v>58</v>
      </c>
      <c r="C1193" s="63">
        <v>401</v>
      </c>
      <c r="D1193" s="63">
        <v>1122</v>
      </c>
      <c r="E1193" s="63" t="s">
        <v>45</v>
      </c>
    </row>
    <row r="1194" spans="1:5">
      <c r="A1194" s="67">
        <v>2486</v>
      </c>
      <c r="B1194" s="67">
        <v>58</v>
      </c>
      <c r="C1194" s="63">
        <v>401</v>
      </c>
      <c r="D1194" s="63">
        <v>1122</v>
      </c>
      <c r="E1194" s="63" t="s">
        <v>45</v>
      </c>
    </row>
    <row r="1195" spans="1:5">
      <c r="A1195" s="67">
        <v>2487</v>
      </c>
      <c r="B1195" s="67">
        <v>58</v>
      </c>
      <c r="C1195" s="63">
        <v>401</v>
      </c>
      <c r="D1195" s="63">
        <v>1122</v>
      </c>
      <c r="E1195" s="63" t="s">
        <v>45</v>
      </c>
    </row>
    <row r="1196" spans="1:5">
      <c r="A1196" s="67">
        <v>2488</v>
      </c>
      <c r="B1196" s="67">
        <v>58</v>
      </c>
      <c r="C1196" s="63">
        <v>401</v>
      </c>
      <c r="D1196" s="63">
        <v>1122</v>
      </c>
      <c r="E1196" s="63" t="s">
        <v>45</v>
      </c>
    </row>
    <row r="1197" spans="1:5">
      <c r="A1197" s="67">
        <v>2489</v>
      </c>
      <c r="B1197" s="67">
        <v>58</v>
      </c>
      <c r="C1197" s="63">
        <v>401</v>
      </c>
      <c r="D1197" s="63">
        <v>1122</v>
      </c>
      <c r="E1197" s="63" t="s">
        <v>45</v>
      </c>
    </row>
    <row r="1198" spans="1:5">
      <c r="A1198" s="67">
        <v>2490</v>
      </c>
      <c r="B1198" s="67">
        <v>58</v>
      </c>
      <c r="C1198" s="63">
        <v>401</v>
      </c>
      <c r="D1198" s="63">
        <v>1122</v>
      </c>
      <c r="E1198" s="63" t="s">
        <v>45</v>
      </c>
    </row>
    <row r="1199" spans="1:5">
      <c r="A1199" s="67">
        <v>2500</v>
      </c>
      <c r="B1199" s="67">
        <v>65</v>
      </c>
      <c r="C1199" s="63">
        <v>690</v>
      </c>
      <c r="D1199" s="63">
        <v>577</v>
      </c>
      <c r="E1199" s="63" t="s">
        <v>45</v>
      </c>
    </row>
    <row r="1200" spans="1:5">
      <c r="A1200" s="67">
        <v>2502</v>
      </c>
      <c r="B1200" s="67">
        <v>65</v>
      </c>
      <c r="C1200" s="63">
        <v>690</v>
      </c>
      <c r="D1200" s="63">
        <v>577</v>
      </c>
      <c r="E1200" s="63" t="s">
        <v>45</v>
      </c>
    </row>
    <row r="1201" spans="1:5">
      <c r="A1201" s="67">
        <v>2505</v>
      </c>
      <c r="B1201" s="67">
        <v>65</v>
      </c>
      <c r="C1201" s="63">
        <v>690</v>
      </c>
      <c r="D1201" s="63">
        <v>577</v>
      </c>
      <c r="E1201" s="63" t="s">
        <v>45</v>
      </c>
    </row>
    <row r="1202" spans="1:5">
      <c r="A1202" s="67">
        <v>2506</v>
      </c>
      <c r="B1202" s="67">
        <v>65</v>
      </c>
      <c r="C1202" s="63">
        <v>690</v>
      </c>
      <c r="D1202" s="63">
        <v>577</v>
      </c>
      <c r="E1202" s="63" t="s">
        <v>45</v>
      </c>
    </row>
    <row r="1203" spans="1:5">
      <c r="A1203" s="67">
        <v>2508</v>
      </c>
      <c r="B1203" s="67">
        <v>65</v>
      </c>
      <c r="C1203" s="63">
        <v>690</v>
      </c>
      <c r="D1203" s="63">
        <v>577</v>
      </c>
      <c r="E1203" s="63" t="s">
        <v>45</v>
      </c>
    </row>
    <row r="1204" spans="1:5">
      <c r="A1204" s="67">
        <v>2515</v>
      </c>
      <c r="B1204" s="67">
        <v>65</v>
      </c>
      <c r="C1204" s="63">
        <v>690</v>
      </c>
      <c r="D1204" s="63">
        <v>577</v>
      </c>
      <c r="E1204" s="63" t="s">
        <v>45</v>
      </c>
    </row>
    <row r="1205" spans="1:5">
      <c r="A1205" s="67">
        <v>2516</v>
      </c>
      <c r="B1205" s="67">
        <v>65</v>
      </c>
      <c r="C1205" s="63">
        <v>690</v>
      </c>
      <c r="D1205" s="63">
        <v>577</v>
      </c>
      <c r="E1205" s="63" t="s">
        <v>45</v>
      </c>
    </row>
    <row r="1206" spans="1:5">
      <c r="A1206" s="67">
        <v>2517</v>
      </c>
      <c r="B1206" s="67">
        <v>65</v>
      </c>
      <c r="C1206" s="63">
        <v>690</v>
      </c>
      <c r="D1206" s="63">
        <v>577</v>
      </c>
      <c r="E1206" s="63" t="s">
        <v>45</v>
      </c>
    </row>
    <row r="1207" spans="1:5">
      <c r="A1207" s="67">
        <v>2518</v>
      </c>
      <c r="B1207" s="67">
        <v>65</v>
      </c>
      <c r="C1207" s="63">
        <v>690</v>
      </c>
      <c r="D1207" s="63">
        <v>577</v>
      </c>
      <c r="E1207" s="63" t="s">
        <v>45</v>
      </c>
    </row>
    <row r="1208" spans="1:5">
      <c r="A1208" s="67">
        <v>2519</v>
      </c>
      <c r="B1208" s="67">
        <v>65</v>
      </c>
      <c r="C1208" s="63">
        <v>690</v>
      </c>
      <c r="D1208" s="63">
        <v>577</v>
      </c>
      <c r="E1208" s="63" t="s">
        <v>45</v>
      </c>
    </row>
    <row r="1209" spans="1:5">
      <c r="A1209" s="67">
        <v>2520</v>
      </c>
      <c r="B1209" s="67">
        <v>65</v>
      </c>
      <c r="C1209" s="63">
        <v>690</v>
      </c>
      <c r="D1209" s="63">
        <v>577</v>
      </c>
      <c r="E1209" s="63" t="s">
        <v>45</v>
      </c>
    </row>
    <row r="1210" spans="1:5">
      <c r="A1210" s="67">
        <v>2521</v>
      </c>
      <c r="B1210" s="67">
        <v>65</v>
      </c>
      <c r="C1210" s="63">
        <v>690</v>
      </c>
      <c r="D1210" s="63">
        <v>577</v>
      </c>
      <c r="E1210" s="63" t="s">
        <v>45</v>
      </c>
    </row>
    <row r="1211" spans="1:5">
      <c r="A1211" s="67">
        <v>2522</v>
      </c>
      <c r="B1211" s="67">
        <v>65</v>
      </c>
      <c r="C1211" s="63">
        <v>690</v>
      </c>
      <c r="D1211" s="63">
        <v>577</v>
      </c>
      <c r="E1211" s="63" t="s">
        <v>45</v>
      </c>
    </row>
    <row r="1212" spans="1:5">
      <c r="A1212" s="67">
        <v>2525</v>
      </c>
      <c r="B1212" s="67">
        <v>65</v>
      </c>
      <c r="C1212" s="63">
        <v>690</v>
      </c>
      <c r="D1212" s="63">
        <v>577</v>
      </c>
      <c r="E1212" s="63" t="s">
        <v>45</v>
      </c>
    </row>
    <row r="1213" spans="1:5">
      <c r="A1213" s="67">
        <v>2526</v>
      </c>
      <c r="B1213" s="67">
        <v>65</v>
      </c>
      <c r="C1213" s="63">
        <v>690</v>
      </c>
      <c r="D1213" s="63">
        <v>577</v>
      </c>
      <c r="E1213" s="63" t="s">
        <v>45</v>
      </c>
    </row>
    <row r="1214" spans="1:5">
      <c r="A1214" s="67">
        <v>2527</v>
      </c>
      <c r="B1214" s="67">
        <v>65</v>
      </c>
      <c r="C1214" s="63">
        <v>690</v>
      </c>
      <c r="D1214" s="63">
        <v>577</v>
      </c>
      <c r="E1214" s="63" t="s">
        <v>45</v>
      </c>
    </row>
    <row r="1215" spans="1:5">
      <c r="A1215" s="67">
        <v>2528</v>
      </c>
      <c r="B1215" s="67">
        <v>65</v>
      </c>
      <c r="C1215" s="63">
        <v>690</v>
      </c>
      <c r="D1215" s="63">
        <v>577</v>
      </c>
      <c r="E1215" s="63" t="s">
        <v>45</v>
      </c>
    </row>
    <row r="1216" spans="1:5">
      <c r="A1216" s="67">
        <v>2529</v>
      </c>
      <c r="B1216" s="67">
        <v>65</v>
      </c>
      <c r="C1216" s="63">
        <v>690</v>
      </c>
      <c r="D1216" s="63">
        <v>577</v>
      </c>
      <c r="E1216" s="63" t="s">
        <v>45</v>
      </c>
    </row>
    <row r="1217" spans="1:5">
      <c r="A1217" s="67">
        <v>2530</v>
      </c>
      <c r="B1217" s="67">
        <v>65</v>
      </c>
      <c r="C1217" s="63">
        <v>690</v>
      </c>
      <c r="D1217" s="63">
        <v>577</v>
      </c>
      <c r="E1217" s="63" t="s">
        <v>45</v>
      </c>
    </row>
    <row r="1218" spans="1:5">
      <c r="A1218" s="67">
        <v>2533</v>
      </c>
      <c r="B1218" s="67">
        <v>65</v>
      </c>
      <c r="C1218" s="63">
        <v>690</v>
      </c>
      <c r="D1218" s="63">
        <v>577</v>
      </c>
      <c r="E1218" s="63" t="s">
        <v>45</v>
      </c>
    </row>
    <row r="1219" spans="1:5">
      <c r="A1219" s="67">
        <v>2534</v>
      </c>
      <c r="B1219" s="67">
        <v>65</v>
      </c>
      <c r="C1219" s="63">
        <v>690</v>
      </c>
      <c r="D1219" s="63">
        <v>577</v>
      </c>
      <c r="E1219" s="63" t="s">
        <v>45</v>
      </c>
    </row>
    <row r="1220" spans="1:5">
      <c r="A1220" s="67">
        <v>2535</v>
      </c>
      <c r="B1220" s="67">
        <v>65</v>
      </c>
      <c r="C1220" s="63">
        <v>690</v>
      </c>
      <c r="D1220" s="63">
        <v>577</v>
      </c>
      <c r="E1220" s="63" t="s">
        <v>45</v>
      </c>
    </row>
    <row r="1221" spans="1:5">
      <c r="A1221" s="67">
        <v>2536</v>
      </c>
      <c r="B1221" s="67">
        <v>65</v>
      </c>
      <c r="C1221" s="63">
        <v>690</v>
      </c>
      <c r="D1221" s="63">
        <v>577</v>
      </c>
      <c r="E1221" s="63" t="s">
        <v>45</v>
      </c>
    </row>
    <row r="1222" spans="1:5">
      <c r="A1222" s="67">
        <v>2537</v>
      </c>
      <c r="B1222" s="67">
        <v>65</v>
      </c>
      <c r="C1222" s="63">
        <v>690</v>
      </c>
      <c r="D1222" s="63">
        <v>577</v>
      </c>
      <c r="E1222" s="63" t="s">
        <v>45</v>
      </c>
    </row>
    <row r="1223" spans="1:5">
      <c r="A1223" s="67">
        <v>2538</v>
      </c>
      <c r="B1223" s="67">
        <v>65</v>
      </c>
      <c r="C1223" s="63">
        <v>690</v>
      </c>
      <c r="D1223" s="63">
        <v>577</v>
      </c>
      <c r="E1223" s="63" t="s">
        <v>45</v>
      </c>
    </row>
    <row r="1224" spans="1:5">
      <c r="A1224" s="67">
        <v>2539</v>
      </c>
      <c r="B1224" s="67">
        <v>65</v>
      </c>
      <c r="C1224" s="63">
        <v>690</v>
      </c>
      <c r="D1224" s="63">
        <v>577</v>
      </c>
      <c r="E1224" s="63" t="s">
        <v>45</v>
      </c>
    </row>
    <row r="1225" spans="1:5">
      <c r="A1225" s="67">
        <v>2540</v>
      </c>
      <c r="B1225" s="67">
        <v>65</v>
      </c>
      <c r="C1225" s="63">
        <v>690</v>
      </c>
      <c r="D1225" s="63">
        <v>577</v>
      </c>
      <c r="E1225" s="63" t="s">
        <v>45</v>
      </c>
    </row>
    <row r="1226" spans="1:5">
      <c r="A1226" s="67">
        <v>2541</v>
      </c>
      <c r="B1226" s="67">
        <v>65</v>
      </c>
      <c r="C1226" s="63">
        <v>690</v>
      </c>
      <c r="D1226" s="63">
        <v>577</v>
      </c>
      <c r="E1226" s="63" t="s">
        <v>45</v>
      </c>
    </row>
    <row r="1227" spans="1:5">
      <c r="A1227" s="67">
        <v>2545</v>
      </c>
      <c r="B1227" s="67">
        <v>65</v>
      </c>
      <c r="C1227" s="63">
        <v>690</v>
      </c>
      <c r="D1227" s="63">
        <v>577</v>
      </c>
      <c r="E1227" s="63" t="s">
        <v>45</v>
      </c>
    </row>
    <row r="1228" spans="1:5">
      <c r="A1228" s="67">
        <v>2546</v>
      </c>
      <c r="B1228" s="67">
        <v>65</v>
      </c>
      <c r="C1228" s="63">
        <v>690</v>
      </c>
      <c r="D1228" s="63">
        <v>577</v>
      </c>
      <c r="E1228" s="63" t="s">
        <v>45</v>
      </c>
    </row>
    <row r="1229" spans="1:5">
      <c r="A1229" s="67">
        <v>2548</v>
      </c>
      <c r="B1229" s="67">
        <v>65</v>
      </c>
      <c r="C1229" s="63">
        <v>690</v>
      </c>
      <c r="D1229" s="63">
        <v>577</v>
      </c>
      <c r="E1229" s="63" t="s">
        <v>45</v>
      </c>
    </row>
    <row r="1230" spans="1:5">
      <c r="A1230" s="67">
        <v>2549</v>
      </c>
      <c r="B1230" s="67">
        <v>65</v>
      </c>
      <c r="C1230" s="63">
        <v>690</v>
      </c>
      <c r="D1230" s="63">
        <v>577</v>
      </c>
      <c r="E1230" s="63" t="s">
        <v>45</v>
      </c>
    </row>
    <row r="1231" spans="1:5">
      <c r="A1231" s="67">
        <v>2550</v>
      </c>
      <c r="B1231" s="67">
        <v>65</v>
      </c>
      <c r="C1231" s="63">
        <v>690</v>
      </c>
      <c r="D1231" s="63">
        <v>577</v>
      </c>
      <c r="E1231" s="63" t="s">
        <v>45</v>
      </c>
    </row>
    <row r="1232" spans="1:5">
      <c r="A1232" s="67">
        <v>2551</v>
      </c>
      <c r="B1232" s="67">
        <v>65</v>
      </c>
      <c r="C1232" s="63">
        <v>690</v>
      </c>
      <c r="D1232" s="63">
        <v>577</v>
      </c>
      <c r="E1232" s="63" t="s">
        <v>45</v>
      </c>
    </row>
    <row r="1233" spans="1:5">
      <c r="A1233" s="67">
        <v>2558</v>
      </c>
      <c r="B1233" s="67">
        <v>63</v>
      </c>
      <c r="C1233" s="63">
        <v>642</v>
      </c>
      <c r="D1233" s="63">
        <v>541</v>
      </c>
      <c r="E1233" s="63" t="s">
        <v>45</v>
      </c>
    </row>
    <row r="1234" spans="1:5">
      <c r="A1234" s="67">
        <v>2559</v>
      </c>
      <c r="B1234" s="67">
        <v>63</v>
      </c>
      <c r="C1234" s="63">
        <v>642</v>
      </c>
      <c r="D1234" s="63">
        <v>541</v>
      </c>
      <c r="E1234" s="63" t="s">
        <v>45</v>
      </c>
    </row>
    <row r="1235" spans="1:5">
      <c r="A1235" s="67">
        <v>2560</v>
      </c>
      <c r="B1235" s="67">
        <v>63</v>
      </c>
      <c r="C1235" s="63">
        <v>642</v>
      </c>
      <c r="D1235" s="63">
        <v>541</v>
      </c>
      <c r="E1235" s="63" t="s">
        <v>45</v>
      </c>
    </row>
    <row r="1236" spans="1:5">
      <c r="A1236" s="67">
        <v>2563</v>
      </c>
      <c r="B1236" s="67">
        <v>63</v>
      </c>
      <c r="C1236" s="63">
        <v>642</v>
      </c>
      <c r="D1236" s="63">
        <v>541</v>
      </c>
      <c r="E1236" s="63" t="s">
        <v>45</v>
      </c>
    </row>
    <row r="1237" spans="1:5">
      <c r="A1237" s="67">
        <v>2564</v>
      </c>
      <c r="B1237" s="67">
        <v>63</v>
      </c>
      <c r="C1237" s="63">
        <v>642</v>
      </c>
      <c r="D1237" s="63">
        <v>541</v>
      </c>
      <c r="E1237" s="63" t="s">
        <v>45</v>
      </c>
    </row>
    <row r="1238" spans="1:5">
      <c r="A1238" s="67">
        <v>2565</v>
      </c>
      <c r="B1238" s="67">
        <v>63</v>
      </c>
      <c r="C1238" s="63">
        <v>642</v>
      </c>
      <c r="D1238" s="63">
        <v>541</v>
      </c>
      <c r="E1238" s="63" t="s">
        <v>45</v>
      </c>
    </row>
    <row r="1239" spans="1:5">
      <c r="A1239" s="67">
        <v>2566</v>
      </c>
      <c r="B1239" s="67">
        <v>63</v>
      </c>
      <c r="C1239" s="63">
        <v>642</v>
      </c>
      <c r="D1239" s="63">
        <v>541</v>
      </c>
      <c r="E1239" s="63" t="s">
        <v>45</v>
      </c>
    </row>
    <row r="1240" spans="1:5">
      <c r="A1240" s="67">
        <v>2567</v>
      </c>
      <c r="B1240" s="67">
        <v>63</v>
      </c>
      <c r="C1240" s="63">
        <v>642</v>
      </c>
      <c r="D1240" s="63">
        <v>541</v>
      </c>
      <c r="E1240" s="63" t="s">
        <v>45</v>
      </c>
    </row>
    <row r="1241" spans="1:5">
      <c r="A1241" s="67">
        <v>2568</v>
      </c>
      <c r="B1241" s="67">
        <v>63</v>
      </c>
      <c r="C1241" s="63">
        <v>642</v>
      </c>
      <c r="D1241" s="63">
        <v>541</v>
      </c>
      <c r="E1241" s="63" t="s">
        <v>45</v>
      </c>
    </row>
    <row r="1242" spans="1:5">
      <c r="A1242" s="67">
        <v>2569</v>
      </c>
      <c r="B1242" s="67">
        <v>63</v>
      </c>
      <c r="C1242" s="63">
        <v>642</v>
      </c>
      <c r="D1242" s="63">
        <v>541</v>
      </c>
      <c r="E1242" s="63" t="s">
        <v>45</v>
      </c>
    </row>
    <row r="1243" spans="1:5">
      <c r="A1243" s="67">
        <v>2570</v>
      </c>
      <c r="B1243" s="67">
        <v>63</v>
      </c>
      <c r="C1243" s="63">
        <v>642</v>
      </c>
      <c r="D1243" s="63">
        <v>541</v>
      </c>
      <c r="E1243" s="63" t="s">
        <v>45</v>
      </c>
    </row>
    <row r="1244" spans="1:5">
      <c r="A1244" s="67">
        <v>2571</v>
      </c>
      <c r="B1244" s="67">
        <v>63</v>
      </c>
      <c r="C1244" s="63">
        <v>642</v>
      </c>
      <c r="D1244" s="63">
        <v>541</v>
      </c>
      <c r="E1244" s="63" t="s">
        <v>45</v>
      </c>
    </row>
    <row r="1245" spans="1:5">
      <c r="A1245" s="67">
        <v>2572</v>
      </c>
      <c r="B1245" s="67">
        <v>63</v>
      </c>
      <c r="C1245" s="63">
        <v>642</v>
      </c>
      <c r="D1245" s="63">
        <v>541</v>
      </c>
      <c r="E1245" s="63" t="s">
        <v>45</v>
      </c>
    </row>
    <row r="1246" spans="1:5">
      <c r="A1246" s="67">
        <v>2573</v>
      </c>
      <c r="B1246" s="67">
        <v>63</v>
      </c>
      <c r="C1246" s="63">
        <v>642</v>
      </c>
      <c r="D1246" s="63">
        <v>541</v>
      </c>
      <c r="E1246" s="63" t="s">
        <v>45</v>
      </c>
    </row>
    <row r="1247" spans="1:5">
      <c r="A1247" s="67">
        <v>2574</v>
      </c>
      <c r="B1247" s="67">
        <v>63</v>
      </c>
      <c r="C1247" s="63">
        <v>642</v>
      </c>
      <c r="D1247" s="63">
        <v>541</v>
      </c>
      <c r="E1247" s="63" t="s">
        <v>45</v>
      </c>
    </row>
    <row r="1248" spans="1:5">
      <c r="A1248" s="67">
        <v>2575</v>
      </c>
      <c r="B1248" s="67">
        <v>65</v>
      </c>
      <c r="C1248" s="63">
        <v>690</v>
      </c>
      <c r="D1248" s="63">
        <v>577</v>
      </c>
      <c r="E1248" s="63" t="s">
        <v>45</v>
      </c>
    </row>
    <row r="1249" spans="1:5">
      <c r="A1249" s="67">
        <v>2576</v>
      </c>
      <c r="B1249" s="67">
        <v>65</v>
      </c>
      <c r="C1249" s="63">
        <v>690</v>
      </c>
      <c r="D1249" s="63">
        <v>577</v>
      </c>
      <c r="E1249" s="63" t="s">
        <v>45</v>
      </c>
    </row>
    <row r="1250" spans="1:5">
      <c r="A1250" s="67">
        <v>2577</v>
      </c>
      <c r="B1250" s="67">
        <v>65</v>
      </c>
      <c r="C1250" s="63">
        <v>690</v>
      </c>
      <c r="D1250" s="63">
        <v>577</v>
      </c>
      <c r="E1250" s="63" t="s">
        <v>45</v>
      </c>
    </row>
    <row r="1251" spans="1:5">
      <c r="A1251" s="67">
        <v>2578</v>
      </c>
      <c r="B1251" s="67">
        <v>65</v>
      </c>
      <c r="C1251" s="63">
        <v>690</v>
      </c>
      <c r="D1251" s="63">
        <v>577</v>
      </c>
      <c r="E1251" s="63" t="s">
        <v>45</v>
      </c>
    </row>
    <row r="1252" spans="1:5">
      <c r="A1252" s="67">
        <v>2579</v>
      </c>
      <c r="B1252" s="67">
        <v>65</v>
      </c>
      <c r="C1252" s="63">
        <v>690</v>
      </c>
      <c r="D1252" s="63">
        <v>577</v>
      </c>
      <c r="E1252" s="63" t="s">
        <v>45</v>
      </c>
    </row>
    <row r="1253" spans="1:5">
      <c r="A1253" s="67">
        <v>2580</v>
      </c>
      <c r="B1253" s="67">
        <v>64</v>
      </c>
      <c r="C1253" s="63">
        <v>2186</v>
      </c>
      <c r="D1253" s="63">
        <v>80</v>
      </c>
      <c r="E1253" s="63" t="s">
        <v>45</v>
      </c>
    </row>
    <row r="1254" spans="1:5">
      <c r="A1254" s="67">
        <v>2581</v>
      </c>
      <c r="B1254" s="67">
        <v>64</v>
      </c>
      <c r="C1254" s="63">
        <v>2186</v>
      </c>
      <c r="D1254" s="63">
        <v>80</v>
      </c>
      <c r="E1254" s="63" t="s">
        <v>45</v>
      </c>
    </row>
    <row r="1255" spans="1:5">
      <c r="A1255" s="67">
        <v>2582</v>
      </c>
      <c r="B1255" s="67">
        <v>64</v>
      </c>
      <c r="C1255" s="63">
        <v>2186</v>
      </c>
      <c r="D1255" s="63">
        <v>80</v>
      </c>
      <c r="E1255" s="63" t="s">
        <v>45</v>
      </c>
    </row>
    <row r="1256" spans="1:5">
      <c r="A1256" s="67">
        <v>2583</v>
      </c>
      <c r="B1256" s="67">
        <v>64</v>
      </c>
      <c r="C1256" s="63">
        <v>2186</v>
      </c>
      <c r="D1256" s="63">
        <v>80</v>
      </c>
      <c r="E1256" s="63" t="s">
        <v>45</v>
      </c>
    </row>
    <row r="1257" spans="1:5">
      <c r="A1257" s="67">
        <v>2584</v>
      </c>
      <c r="B1257" s="67">
        <v>57</v>
      </c>
      <c r="C1257" s="63">
        <v>1608</v>
      </c>
      <c r="D1257" s="63">
        <v>219</v>
      </c>
      <c r="E1257" s="63" t="s">
        <v>45</v>
      </c>
    </row>
    <row r="1258" spans="1:5">
      <c r="A1258" s="67">
        <v>2585</v>
      </c>
      <c r="B1258" s="67">
        <v>57</v>
      </c>
      <c r="C1258" s="63">
        <v>1608</v>
      </c>
      <c r="D1258" s="63">
        <v>219</v>
      </c>
      <c r="E1258" s="63" t="s">
        <v>45</v>
      </c>
    </row>
    <row r="1259" spans="1:5">
      <c r="A1259" s="67">
        <v>2586</v>
      </c>
      <c r="B1259" s="67">
        <v>57</v>
      </c>
      <c r="C1259" s="63">
        <v>1608</v>
      </c>
      <c r="D1259" s="63">
        <v>219</v>
      </c>
      <c r="E1259" s="63" t="s">
        <v>45</v>
      </c>
    </row>
    <row r="1260" spans="1:5">
      <c r="A1260" s="67">
        <v>2587</v>
      </c>
      <c r="B1260" s="67">
        <v>57</v>
      </c>
      <c r="C1260" s="63">
        <v>1608</v>
      </c>
      <c r="D1260" s="63">
        <v>219</v>
      </c>
      <c r="E1260" s="63" t="s">
        <v>45</v>
      </c>
    </row>
    <row r="1261" spans="1:5">
      <c r="A1261" s="67">
        <v>2588</v>
      </c>
      <c r="B1261" s="67">
        <v>57</v>
      </c>
      <c r="C1261" s="63">
        <v>1608</v>
      </c>
      <c r="D1261" s="63">
        <v>219</v>
      </c>
      <c r="E1261" s="63" t="s">
        <v>45</v>
      </c>
    </row>
    <row r="1262" spans="1:5">
      <c r="A1262" s="67">
        <v>2589</v>
      </c>
      <c r="B1262" s="67">
        <v>64</v>
      </c>
      <c r="C1262" s="63">
        <v>2186</v>
      </c>
      <c r="D1262" s="63">
        <v>80</v>
      </c>
      <c r="E1262" s="63" t="s">
        <v>45</v>
      </c>
    </row>
    <row r="1263" spans="1:5">
      <c r="A1263" s="67">
        <v>2590</v>
      </c>
      <c r="B1263" s="67">
        <v>57</v>
      </c>
      <c r="C1263" s="63">
        <v>1608</v>
      </c>
      <c r="D1263" s="63">
        <v>219</v>
      </c>
      <c r="E1263" s="63" t="s">
        <v>45</v>
      </c>
    </row>
    <row r="1264" spans="1:5">
      <c r="A1264" s="67">
        <v>2594</v>
      </c>
      <c r="B1264" s="67">
        <v>57</v>
      </c>
      <c r="C1264" s="63">
        <v>1608</v>
      </c>
      <c r="D1264" s="63">
        <v>219</v>
      </c>
      <c r="E1264" s="63" t="s">
        <v>45</v>
      </c>
    </row>
    <row r="1265" spans="1:5">
      <c r="A1265" s="67">
        <v>2600</v>
      </c>
      <c r="B1265" s="67">
        <v>64</v>
      </c>
      <c r="C1265" s="63">
        <v>2186</v>
      </c>
      <c r="D1265" s="63">
        <v>80</v>
      </c>
      <c r="E1265" s="63" t="s">
        <v>46</v>
      </c>
    </row>
    <row r="1266" spans="1:5">
      <c r="A1266" s="67">
        <v>2601</v>
      </c>
      <c r="B1266" s="67">
        <v>64</v>
      </c>
      <c r="C1266" s="63">
        <v>2186</v>
      </c>
      <c r="D1266" s="63">
        <v>80</v>
      </c>
      <c r="E1266" s="63" t="s">
        <v>46</v>
      </c>
    </row>
    <row r="1267" spans="1:5">
      <c r="A1267" s="67">
        <v>2602</v>
      </c>
      <c r="B1267" s="67">
        <v>64</v>
      </c>
      <c r="C1267" s="63">
        <v>2186</v>
      </c>
      <c r="D1267" s="63">
        <v>80</v>
      </c>
      <c r="E1267" s="63" t="s">
        <v>46</v>
      </c>
    </row>
    <row r="1268" spans="1:5">
      <c r="A1268" s="67">
        <v>2603</v>
      </c>
      <c r="B1268" s="67">
        <v>64</v>
      </c>
      <c r="C1268" s="63">
        <v>2186</v>
      </c>
      <c r="D1268" s="63">
        <v>80</v>
      </c>
      <c r="E1268" s="63" t="s">
        <v>46</v>
      </c>
    </row>
    <row r="1269" spans="1:5">
      <c r="A1269" s="67">
        <v>2604</v>
      </c>
      <c r="B1269" s="67">
        <v>64</v>
      </c>
      <c r="C1269" s="63">
        <v>2186</v>
      </c>
      <c r="D1269" s="63">
        <v>80</v>
      </c>
      <c r="E1269" s="63" t="s">
        <v>46</v>
      </c>
    </row>
    <row r="1270" spans="1:5">
      <c r="A1270" s="67">
        <v>2605</v>
      </c>
      <c r="B1270" s="67">
        <v>64</v>
      </c>
      <c r="C1270" s="63">
        <v>2186</v>
      </c>
      <c r="D1270" s="63">
        <v>80</v>
      </c>
      <c r="E1270" s="63" t="s">
        <v>46</v>
      </c>
    </row>
    <row r="1271" spans="1:5">
      <c r="A1271" s="67">
        <v>2606</v>
      </c>
      <c r="B1271" s="67">
        <v>64</v>
      </c>
      <c r="C1271" s="63">
        <v>2186</v>
      </c>
      <c r="D1271" s="63">
        <v>80</v>
      </c>
      <c r="E1271" s="63" t="s">
        <v>46</v>
      </c>
    </row>
    <row r="1272" spans="1:5">
      <c r="A1272" s="67">
        <v>2607</v>
      </c>
      <c r="B1272" s="67">
        <v>64</v>
      </c>
      <c r="C1272" s="63">
        <v>2186</v>
      </c>
      <c r="D1272" s="63">
        <v>80</v>
      </c>
      <c r="E1272" s="63" t="s">
        <v>46</v>
      </c>
    </row>
    <row r="1273" spans="1:5">
      <c r="A1273" s="67">
        <v>2608</v>
      </c>
      <c r="B1273" s="67">
        <v>64</v>
      </c>
      <c r="C1273" s="63">
        <v>2186</v>
      </c>
      <c r="D1273" s="63">
        <v>80</v>
      </c>
      <c r="E1273" s="63" t="s">
        <v>46</v>
      </c>
    </row>
    <row r="1274" spans="1:5">
      <c r="A1274" s="67">
        <v>2609</v>
      </c>
      <c r="B1274" s="67">
        <v>64</v>
      </c>
      <c r="C1274" s="63">
        <v>2186</v>
      </c>
      <c r="D1274" s="63">
        <v>80</v>
      </c>
      <c r="E1274" s="63" t="s">
        <v>46</v>
      </c>
    </row>
    <row r="1275" spans="1:5">
      <c r="A1275" s="67">
        <v>2610</v>
      </c>
      <c r="B1275" s="67">
        <v>64</v>
      </c>
      <c r="C1275" s="63">
        <v>2186</v>
      </c>
      <c r="D1275" s="63">
        <v>80</v>
      </c>
      <c r="E1275" s="63" t="s">
        <v>46</v>
      </c>
    </row>
    <row r="1276" spans="1:5">
      <c r="A1276" s="67">
        <v>2611</v>
      </c>
      <c r="B1276" s="67">
        <v>64</v>
      </c>
      <c r="C1276" s="63">
        <v>2186</v>
      </c>
      <c r="D1276" s="63">
        <v>80</v>
      </c>
      <c r="E1276" s="63" t="s">
        <v>46</v>
      </c>
    </row>
    <row r="1277" spans="1:5">
      <c r="A1277" s="67">
        <v>2612</v>
      </c>
      <c r="B1277" s="67">
        <v>64</v>
      </c>
      <c r="C1277" s="63">
        <v>2186</v>
      </c>
      <c r="D1277" s="63">
        <v>80</v>
      </c>
      <c r="E1277" s="63" t="s">
        <v>46</v>
      </c>
    </row>
    <row r="1278" spans="1:5">
      <c r="A1278" s="67">
        <v>2614</v>
      </c>
      <c r="B1278" s="67">
        <v>64</v>
      </c>
      <c r="C1278" s="63">
        <v>2186</v>
      </c>
      <c r="D1278" s="63">
        <v>80</v>
      </c>
      <c r="E1278" s="63" t="s">
        <v>46</v>
      </c>
    </row>
    <row r="1279" spans="1:5">
      <c r="A1279" s="67">
        <v>2615</v>
      </c>
      <c r="B1279" s="67">
        <v>64</v>
      </c>
      <c r="C1279" s="63">
        <v>2186</v>
      </c>
      <c r="D1279" s="63">
        <v>80</v>
      </c>
      <c r="E1279" s="63" t="s">
        <v>46</v>
      </c>
    </row>
    <row r="1280" spans="1:5">
      <c r="A1280" s="67">
        <v>2616</v>
      </c>
      <c r="B1280" s="67">
        <v>64</v>
      </c>
      <c r="C1280" s="63">
        <v>2186</v>
      </c>
      <c r="D1280" s="63">
        <v>80</v>
      </c>
      <c r="E1280" s="63" t="s">
        <v>46</v>
      </c>
    </row>
    <row r="1281" spans="1:5">
      <c r="A1281" s="67">
        <v>2617</v>
      </c>
      <c r="B1281" s="67">
        <v>64</v>
      </c>
      <c r="C1281" s="63">
        <v>2186</v>
      </c>
      <c r="D1281" s="63">
        <v>80</v>
      </c>
      <c r="E1281" s="63" t="s">
        <v>46</v>
      </c>
    </row>
    <row r="1282" spans="1:5">
      <c r="A1282" s="67">
        <v>2618</v>
      </c>
      <c r="B1282" s="67">
        <v>64</v>
      </c>
      <c r="C1282" s="63">
        <v>2186</v>
      </c>
      <c r="D1282" s="63">
        <v>80</v>
      </c>
      <c r="E1282" s="63" t="s">
        <v>46</v>
      </c>
    </row>
    <row r="1283" spans="1:5">
      <c r="A1283" s="67">
        <v>2619</v>
      </c>
      <c r="B1283" s="67">
        <v>64</v>
      </c>
      <c r="C1283" s="63">
        <v>2186</v>
      </c>
      <c r="D1283" s="63">
        <v>80</v>
      </c>
      <c r="E1283" s="63" t="s">
        <v>45</v>
      </c>
    </row>
    <row r="1284" spans="1:5">
      <c r="A1284" s="67">
        <v>2620</v>
      </c>
      <c r="B1284" s="67">
        <v>64</v>
      </c>
      <c r="C1284" s="63">
        <v>2186</v>
      </c>
      <c r="D1284" s="63">
        <v>80</v>
      </c>
      <c r="E1284" s="63" t="s">
        <v>45</v>
      </c>
    </row>
    <row r="1285" spans="1:5">
      <c r="A1285" s="67">
        <v>2621</v>
      </c>
      <c r="B1285" s="67">
        <v>64</v>
      </c>
      <c r="C1285" s="63">
        <v>2186</v>
      </c>
      <c r="D1285" s="63">
        <v>80</v>
      </c>
      <c r="E1285" s="63" t="s">
        <v>45</v>
      </c>
    </row>
    <row r="1286" spans="1:5">
      <c r="A1286" s="67">
        <v>2622</v>
      </c>
      <c r="B1286" s="67">
        <v>64</v>
      </c>
      <c r="C1286" s="63">
        <v>2186</v>
      </c>
      <c r="D1286" s="63">
        <v>80</v>
      </c>
      <c r="E1286" s="63" t="s">
        <v>45</v>
      </c>
    </row>
    <row r="1287" spans="1:5">
      <c r="A1287" s="67">
        <v>2623</v>
      </c>
      <c r="B1287" s="67">
        <v>64</v>
      </c>
      <c r="C1287" s="63">
        <v>2186</v>
      </c>
      <c r="D1287" s="63">
        <v>80</v>
      </c>
      <c r="E1287" s="63" t="s">
        <v>45</v>
      </c>
    </row>
    <row r="1288" spans="1:5">
      <c r="A1288" s="67">
        <v>2624</v>
      </c>
      <c r="B1288" s="67">
        <v>57</v>
      </c>
      <c r="C1288" s="63">
        <v>1608</v>
      </c>
      <c r="D1288" s="63">
        <v>219</v>
      </c>
      <c r="E1288" s="63" t="s">
        <v>45</v>
      </c>
    </row>
    <row r="1289" spans="1:5">
      <c r="A1289" s="67">
        <v>2625</v>
      </c>
      <c r="B1289" s="67">
        <v>57</v>
      </c>
      <c r="C1289" s="63">
        <v>1608</v>
      </c>
      <c r="D1289" s="63">
        <v>219</v>
      </c>
      <c r="E1289" s="63" t="s">
        <v>45</v>
      </c>
    </row>
    <row r="1290" spans="1:5">
      <c r="A1290" s="67">
        <v>2626</v>
      </c>
      <c r="B1290" s="67">
        <v>64</v>
      </c>
      <c r="C1290" s="63">
        <v>2186</v>
      </c>
      <c r="D1290" s="63">
        <v>80</v>
      </c>
      <c r="E1290" s="63" t="s">
        <v>45</v>
      </c>
    </row>
    <row r="1291" spans="1:5">
      <c r="A1291" s="67">
        <v>2627</v>
      </c>
      <c r="B1291" s="67">
        <v>64</v>
      </c>
      <c r="C1291" s="63">
        <v>2186</v>
      </c>
      <c r="D1291" s="63">
        <v>80</v>
      </c>
      <c r="E1291" s="63" t="s">
        <v>45</v>
      </c>
    </row>
    <row r="1292" spans="1:5">
      <c r="A1292" s="67">
        <v>2628</v>
      </c>
      <c r="B1292" s="67">
        <v>64</v>
      </c>
      <c r="C1292" s="63">
        <v>2186</v>
      </c>
      <c r="D1292" s="63">
        <v>80</v>
      </c>
      <c r="E1292" s="63" t="s">
        <v>45</v>
      </c>
    </row>
    <row r="1293" spans="1:5">
      <c r="A1293" s="67">
        <v>2630</v>
      </c>
      <c r="B1293" s="67">
        <v>64</v>
      </c>
      <c r="C1293" s="63">
        <v>2186</v>
      </c>
      <c r="D1293" s="63">
        <v>80</v>
      </c>
      <c r="E1293" s="63" t="s">
        <v>45</v>
      </c>
    </row>
    <row r="1294" spans="1:5">
      <c r="A1294" s="67">
        <v>2631</v>
      </c>
      <c r="B1294" s="67">
        <v>64</v>
      </c>
      <c r="C1294" s="63">
        <v>2186</v>
      </c>
      <c r="D1294" s="63">
        <v>80</v>
      </c>
      <c r="E1294" s="63" t="s">
        <v>45</v>
      </c>
    </row>
    <row r="1295" spans="1:5">
      <c r="A1295" s="67">
        <v>2632</v>
      </c>
      <c r="B1295" s="67">
        <v>64</v>
      </c>
      <c r="C1295" s="63">
        <v>2186</v>
      </c>
      <c r="D1295" s="63">
        <v>80</v>
      </c>
      <c r="E1295" s="63" t="s">
        <v>45</v>
      </c>
    </row>
    <row r="1296" spans="1:5">
      <c r="A1296" s="67">
        <v>2633</v>
      </c>
      <c r="B1296" s="67">
        <v>64</v>
      </c>
      <c r="C1296" s="63">
        <v>2186</v>
      </c>
      <c r="D1296" s="63">
        <v>80</v>
      </c>
      <c r="E1296" s="63" t="s">
        <v>45</v>
      </c>
    </row>
    <row r="1297" spans="1:5">
      <c r="A1297" s="67">
        <v>2640</v>
      </c>
      <c r="B1297" s="67">
        <v>57</v>
      </c>
      <c r="C1297" s="63">
        <v>1608</v>
      </c>
      <c r="D1297" s="63">
        <v>219</v>
      </c>
      <c r="E1297" s="63" t="s">
        <v>45</v>
      </c>
    </row>
    <row r="1298" spans="1:5">
      <c r="A1298" s="67">
        <v>2641</v>
      </c>
      <c r="B1298" s="67">
        <v>57</v>
      </c>
      <c r="C1298" s="63">
        <v>1608</v>
      </c>
      <c r="D1298" s="63">
        <v>219</v>
      </c>
      <c r="E1298" s="63" t="s">
        <v>45</v>
      </c>
    </row>
    <row r="1299" spans="1:5">
      <c r="A1299" s="67">
        <v>2642</v>
      </c>
      <c r="B1299" s="67">
        <v>57</v>
      </c>
      <c r="C1299" s="63">
        <v>1608</v>
      </c>
      <c r="D1299" s="63">
        <v>219</v>
      </c>
      <c r="E1299" s="63" t="s">
        <v>45</v>
      </c>
    </row>
    <row r="1300" spans="1:5">
      <c r="A1300" s="67">
        <v>2643</v>
      </c>
      <c r="B1300" s="67">
        <v>57</v>
      </c>
      <c r="C1300" s="63">
        <v>1608</v>
      </c>
      <c r="D1300" s="63">
        <v>219</v>
      </c>
      <c r="E1300" s="63" t="s">
        <v>45</v>
      </c>
    </row>
    <row r="1301" spans="1:5">
      <c r="A1301" s="67">
        <v>2644</v>
      </c>
      <c r="B1301" s="67">
        <v>57</v>
      </c>
      <c r="C1301" s="63">
        <v>1608</v>
      </c>
      <c r="D1301" s="63">
        <v>219</v>
      </c>
      <c r="E1301" s="63" t="s">
        <v>45</v>
      </c>
    </row>
    <row r="1302" spans="1:5">
      <c r="A1302" s="67">
        <v>2645</v>
      </c>
      <c r="B1302" s="67">
        <v>54</v>
      </c>
      <c r="C1302" s="63">
        <v>1330</v>
      </c>
      <c r="D1302" s="63">
        <v>358</v>
      </c>
      <c r="E1302" s="63" t="s">
        <v>45</v>
      </c>
    </row>
    <row r="1303" spans="1:5">
      <c r="A1303" s="67">
        <v>2646</v>
      </c>
      <c r="B1303" s="67">
        <v>54</v>
      </c>
      <c r="C1303" s="63">
        <v>1330</v>
      </c>
      <c r="D1303" s="63">
        <v>358</v>
      </c>
      <c r="E1303" s="63" t="s">
        <v>45</v>
      </c>
    </row>
    <row r="1304" spans="1:5">
      <c r="A1304" s="67">
        <v>2647</v>
      </c>
      <c r="B1304" s="67">
        <v>54</v>
      </c>
      <c r="C1304" s="63">
        <v>1330</v>
      </c>
      <c r="D1304" s="63">
        <v>358</v>
      </c>
      <c r="E1304" s="63" t="s">
        <v>45</v>
      </c>
    </row>
    <row r="1305" spans="1:5">
      <c r="A1305" s="67">
        <v>2648</v>
      </c>
      <c r="B1305" s="67">
        <v>53</v>
      </c>
      <c r="C1305" s="63">
        <v>1112</v>
      </c>
      <c r="D1305" s="63">
        <v>230</v>
      </c>
      <c r="E1305" s="63" t="s">
        <v>45</v>
      </c>
    </row>
    <row r="1306" spans="1:5">
      <c r="A1306" s="67">
        <v>2649</v>
      </c>
      <c r="B1306" s="67">
        <v>57</v>
      </c>
      <c r="C1306" s="63">
        <v>1608</v>
      </c>
      <c r="D1306" s="63">
        <v>219</v>
      </c>
      <c r="E1306" s="63" t="s">
        <v>45</v>
      </c>
    </row>
    <row r="1307" spans="1:5">
      <c r="A1307" s="67">
        <v>2650</v>
      </c>
      <c r="B1307" s="67">
        <v>57</v>
      </c>
      <c r="C1307" s="63">
        <v>1608</v>
      </c>
      <c r="D1307" s="63">
        <v>219</v>
      </c>
      <c r="E1307" s="63" t="s">
        <v>45</v>
      </c>
    </row>
    <row r="1308" spans="1:5">
      <c r="A1308" s="67">
        <v>2651</v>
      </c>
      <c r="B1308" s="67">
        <v>57</v>
      </c>
      <c r="C1308" s="63">
        <v>1608</v>
      </c>
      <c r="D1308" s="63">
        <v>219</v>
      </c>
      <c r="E1308" s="63" t="s">
        <v>45</v>
      </c>
    </row>
    <row r="1309" spans="1:5">
      <c r="A1309" s="67">
        <v>2652</v>
      </c>
      <c r="B1309" s="67">
        <v>54</v>
      </c>
      <c r="C1309" s="63">
        <v>1330</v>
      </c>
      <c r="D1309" s="63">
        <v>358</v>
      </c>
      <c r="E1309" s="63" t="s">
        <v>45</v>
      </c>
    </row>
    <row r="1310" spans="1:5">
      <c r="A1310" s="67">
        <v>2653</v>
      </c>
      <c r="B1310" s="67">
        <v>57</v>
      </c>
      <c r="C1310" s="63">
        <v>1608</v>
      </c>
      <c r="D1310" s="63">
        <v>219</v>
      </c>
      <c r="E1310" s="63" t="s">
        <v>45</v>
      </c>
    </row>
    <row r="1311" spans="1:5">
      <c r="A1311" s="67">
        <v>2655</v>
      </c>
      <c r="B1311" s="67">
        <v>54</v>
      </c>
      <c r="C1311" s="63">
        <v>1330</v>
      </c>
      <c r="D1311" s="63">
        <v>358</v>
      </c>
      <c r="E1311" s="63" t="s">
        <v>45</v>
      </c>
    </row>
    <row r="1312" spans="1:5">
      <c r="A1312" s="67">
        <v>2656</v>
      </c>
      <c r="B1312" s="67">
        <v>54</v>
      </c>
      <c r="C1312" s="63">
        <v>1330</v>
      </c>
      <c r="D1312" s="63">
        <v>358</v>
      </c>
      <c r="E1312" s="63" t="s">
        <v>45</v>
      </c>
    </row>
    <row r="1313" spans="1:5">
      <c r="A1313" s="67">
        <v>2658</v>
      </c>
      <c r="B1313" s="67">
        <v>54</v>
      </c>
      <c r="C1313" s="63">
        <v>1330</v>
      </c>
      <c r="D1313" s="63">
        <v>358</v>
      </c>
      <c r="E1313" s="63" t="s">
        <v>45</v>
      </c>
    </row>
    <row r="1314" spans="1:5">
      <c r="A1314" s="67">
        <v>2659</v>
      </c>
      <c r="B1314" s="67">
        <v>54</v>
      </c>
      <c r="C1314" s="63">
        <v>1330</v>
      </c>
      <c r="D1314" s="63">
        <v>358</v>
      </c>
      <c r="E1314" s="63" t="s">
        <v>45</v>
      </c>
    </row>
    <row r="1315" spans="1:5">
      <c r="A1315" s="67">
        <v>2660</v>
      </c>
      <c r="B1315" s="67">
        <v>54</v>
      </c>
      <c r="C1315" s="63">
        <v>1330</v>
      </c>
      <c r="D1315" s="63">
        <v>358</v>
      </c>
      <c r="E1315" s="63" t="s">
        <v>45</v>
      </c>
    </row>
    <row r="1316" spans="1:5">
      <c r="A1316" s="67">
        <v>2661</v>
      </c>
      <c r="B1316" s="67">
        <v>54</v>
      </c>
      <c r="C1316" s="63">
        <v>1330</v>
      </c>
      <c r="D1316" s="63">
        <v>358</v>
      </c>
      <c r="E1316" s="63" t="s">
        <v>45</v>
      </c>
    </row>
    <row r="1317" spans="1:5">
      <c r="A1317" s="67">
        <v>2663</v>
      </c>
      <c r="B1317" s="67">
        <v>54</v>
      </c>
      <c r="C1317" s="63">
        <v>1330</v>
      </c>
      <c r="D1317" s="63">
        <v>358</v>
      </c>
      <c r="E1317" s="63" t="s">
        <v>45</v>
      </c>
    </row>
    <row r="1318" spans="1:5">
      <c r="A1318" s="67">
        <v>2665</v>
      </c>
      <c r="B1318" s="67">
        <v>54</v>
      </c>
      <c r="C1318" s="63">
        <v>1330</v>
      </c>
      <c r="D1318" s="63">
        <v>358</v>
      </c>
      <c r="E1318" s="63" t="s">
        <v>45</v>
      </c>
    </row>
    <row r="1319" spans="1:5">
      <c r="A1319" s="67">
        <v>2666</v>
      </c>
      <c r="B1319" s="67">
        <v>57</v>
      </c>
      <c r="C1319" s="63">
        <v>1608</v>
      </c>
      <c r="D1319" s="63">
        <v>219</v>
      </c>
      <c r="E1319" s="63" t="s">
        <v>45</v>
      </c>
    </row>
    <row r="1320" spans="1:5">
      <c r="A1320" s="67">
        <v>2668</v>
      </c>
      <c r="B1320" s="67">
        <v>57</v>
      </c>
      <c r="C1320" s="63">
        <v>1608</v>
      </c>
      <c r="D1320" s="63">
        <v>219</v>
      </c>
      <c r="E1320" s="63" t="s">
        <v>45</v>
      </c>
    </row>
    <row r="1321" spans="1:5">
      <c r="A1321" s="67">
        <v>2669</v>
      </c>
      <c r="B1321" s="67">
        <v>56</v>
      </c>
      <c r="C1321" s="63">
        <v>1164</v>
      </c>
      <c r="D1321" s="63">
        <v>283</v>
      </c>
      <c r="E1321" s="63" t="s">
        <v>45</v>
      </c>
    </row>
    <row r="1322" spans="1:5">
      <c r="A1322" s="67">
        <v>2671</v>
      </c>
      <c r="B1322" s="67">
        <v>56</v>
      </c>
      <c r="C1322" s="63">
        <v>1164</v>
      </c>
      <c r="D1322" s="63">
        <v>283</v>
      </c>
      <c r="E1322" s="63" t="s">
        <v>45</v>
      </c>
    </row>
    <row r="1323" spans="1:5">
      <c r="A1323" s="67">
        <v>2672</v>
      </c>
      <c r="B1323" s="67">
        <v>54</v>
      </c>
      <c r="C1323" s="63">
        <v>1330</v>
      </c>
      <c r="D1323" s="63">
        <v>358</v>
      </c>
      <c r="E1323" s="63" t="s">
        <v>45</v>
      </c>
    </row>
    <row r="1324" spans="1:5">
      <c r="A1324" s="67">
        <v>2675</v>
      </c>
      <c r="B1324" s="67">
        <v>54</v>
      </c>
      <c r="C1324" s="63">
        <v>1330</v>
      </c>
      <c r="D1324" s="63">
        <v>358</v>
      </c>
      <c r="E1324" s="63" t="s">
        <v>45</v>
      </c>
    </row>
    <row r="1325" spans="1:5">
      <c r="A1325" s="67">
        <v>2678</v>
      </c>
      <c r="B1325" s="67">
        <v>54</v>
      </c>
      <c r="C1325" s="63">
        <v>1330</v>
      </c>
      <c r="D1325" s="63">
        <v>358</v>
      </c>
      <c r="E1325" s="63" t="s">
        <v>45</v>
      </c>
    </row>
    <row r="1326" spans="1:5">
      <c r="A1326" s="67">
        <v>2680</v>
      </c>
      <c r="B1326" s="67">
        <v>54</v>
      </c>
      <c r="C1326" s="63">
        <v>1330</v>
      </c>
      <c r="D1326" s="63">
        <v>358</v>
      </c>
      <c r="E1326" s="63" t="s">
        <v>45</v>
      </c>
    </row>
    <row r="1327" spans="1:5">
      <c r="A1327" s="67">
        <v>2681</v>
      </c>
      <c r="B1327" s="67">
        <v>54</v>
      </c>
      <c r="C1327" s="63">
        <v>1330</v>
      </c>
      <c r="D1327" s="63">
        <v>358</v>
      </c>
      <c r="E1327" s="63" t="s">
        <v>45</v>
      </c>
    </row>
    <row r="1328" spans="1:5">
      <c r="A1328" s="67">
        <v>2700</v>
      </c>
      <c r="B1328" s="67">
        <v>54</v>
      </c>
      <c r="C1328" s="63">
        <v>1330</v>
      </c>
      <c r="D1328" s="63">
        <v>358</v>
      </c>
      <c r="E1328" s="63" t="s">
        <v>45</v>
      </c>
    </row>
    <row r="1329" spans="1:5">
      <c r="A1329" s="67">
        <v>2701</v>
      </c>
      <c r="B1329" s="67">
        <v>54</v>
      </c>
      <c r="C1329" s="63">
        <v>1330</v>
      </c>
      <c r="D1329" s="63">
        <v>358</v>
      </c>
      <c r="E1329" s="63" t="s">
        <v>45</v>
      </c>
    </row>
    <row r="1330" spans="1:5">
      <c r="A1330" s="67">
        <v>2702</v>
      </c>
      <c r="B1330" s="67">
        <v>54</v>
      </c>
      <c r="C1330" s="63">
        <v>1330</v>
      </c>
      <c r="D1330" s="63">
        <v>358</v>
      </c>
      <c r="E1330" s="63" t="s">
        <v>45</v>
      </c>
    </row>
    <row r="1331" spans="1:5">
      <c r="A1331" s="67">
        <v>2703</v>
      </c>
      <c r="B1331" s="67">
        <v>54</v>
      </c>
      <c r="C1331" s="63">
        <v>1330</v>
      </c>
      <c r="D1331" s="63">
        <v>358</v>
      </c>
      <c r="E1331" s="63" t="s">
        <v>45</v>
      </c>
    </row>
    <row r="1332" spans="1:5">
      <c r="A1332" s="67">
        <v>2705</v>
      </c>
      <c r="B1332" s="67">
        <v>54</v>
      </c>
      <c r="C1332" s="63">
        <v>1330</v>
      </c>
      <c r="D1332" s="63">
        <v>358</v>
      </c>
      <c r="E1332" s="63" t="s">
        <v>45</v>
      </c>
    </row>
    <row r="1333" spans="1:5">
      <c r="A1333" s="67">
        <v>2706</v>
      </c>
      <c r="B1333" s="67">
        <v>54</v>
      </c>
      <c r="C1333" s="63">
        <v>1330</v>
      </c>
      <c r="D1333" s="63">
        <v>358</v>
      </c>
      <c r="E1333" s="63" t="s">
        <v>45</v>
      </c>
    </row>
    <row r="1334" spans="1:5">
      <c r="A1334" s="67">
        <v>2707</v>
      </c>
      <c r="B1334" s="67">
        <v>54</v>
      </c>
      <c r="C1334" s="63">
        <v>1330</v>
      </c>
      <c r="D1334" s="63">
        <v>358</v>
      </c>
      <c r="E1334" s="63" t="s">
        <v>45</v>
      </c>
    </row>
    <row r="1335" spans="1:5">
      <c r="A1335" s="67">
        <v>2708</v>
      </c>
      <c r="B1335" s="67">
        <v>54</v>
      </c>
      <c r="C1335" s="63">
        <v>1330</v>
      </c>
      <c r="D1335" s="63">
        <v>358</v>
      </c>
      <c r="E1335" s="63" t="s">
        <v>45</v>
      </c>
    </row>
    <row r="1336" spans="1:5">
      <c r="A1336" s="67">
        <v>2710</v>
      </c>
      <c r="B1336" s="67">
        <v>54</v>
      </c>
      <c r="C1336" s="63">
        <v>1330</v>
      </c>
      <c r="D1336" s="63">
        <v>358</v>
      </c>
      <c r="E1336" s="63" t="s">
        <v>45</v>
      </c>
    </row>
    <row r="1337" spans="1:5">
      <c r="A1337" s="67">
        <v>2711</v>
      </c>
      <c r="B1337" s="67">
        <v>54</v>
      </c>
      <c r="C1337" s="63">
        <v>1330</v>
      </c>
      <c r="D1337" s="63">
        <v>358</v>
      </c>
      <c r="E1337" s="63" t="s">
        <v>45</v>
      </c>
    </row>
    <row r="1338" spans="1:5">
      <c r="A1338" s="67">
        <v>2712</v>
      </c>
      <c r="B1338" s="67">
        <v>54</v>
      </c>
      <c r="C1338" s="63">
        <v>1330</v>
      </c>
      <c r="D1338" s="63">
        <v>358</v>
      </c>
      <c r="E1338" s="63" t="s">
        <v>45</v>
      </c>
    </row>
    <row r="1339" spans="1:5">
      <c r="A1339" s="67">
        <v>2713</v>
      </c>
      <c r="B1339" s="67">
        <v>54</v>
      </c>
      <c r="C1339" s="63">
        <v>1330</v>
      </c>
      <c r="D1339" s="63">
        <v>358</v>
      </c>
      <c r="E1339" s="63" t="s">
        <v>45</v>
      </c>
    </row>
    <row r="1340" spans="1:5">
      <c r="A1340" s="67">
        <v>2714</v>
      </c>
      <c r="B1340" s="67">
        <v>54</v>
      </c>
      <c r="C1340" s="63">
        <v>1330</v>
      </c>
      <c r="D1340" s="63">
        <v>358</v>
      </c>
      <c r="E1340" s="63" t="s">
        <v>45</v>
      </c>
    </row>
    <row r="1341" spans="1:5">
      <c r="A1341" s="67">
        <v>2715</v>
      </c>
      <c r="B1341" s="67">
        <v>54</v>
      </c>
      <c r="C1341" s="63">
        <v>1330</v>
      </c>
      <c r="D1341" s="63">
        <v>358</v>
      </c>
      <c r="E1341" s="63" t="s">
        <v>45</v>
      </c>
    </row>
    <row r="1342" spans="1:5">
      <c r="A1342" s="67">
        <v>2716</v>
      </c>
      <c r="B1342" s="67">
        <v>54</v>
      </c>
      <c r="C1342" s="63">
        <v>1330</v>
      </c>
      <c r="D1342" s="63">
        <v>358</v>
      </c>
      <c r="E1342" s="63" t="s">
        <v>45</v>
      </c>
    </row>
    <row r="1343" spans="1:5">
      <c r="A1343" s="67">
        <v>2717</v>
      </c>
      <c r="B1343" s="67">
        <v>53</v>
      </c>
      <c r="C1343" s="63">
        <v>1112</v>
      </c>
      <c r="D1343" s="63">
        <v>230</v>
      </c>
      <c r="E1343" s="63" t="s">
        <v>45</v>
      </c>
    </row>
    <row r="1344" spans="1:5">
      <c r="A1344" s="67">
        <v>2720</v>
      </c>
      <c r="B1344" s="67">
        <v>57</v>
      </c>
      <c r="C1344" s="63">
        <v>1608</v>
      </c>
      <c r="D1344" s="63">
        <v>219</v>
      </c>
      <c r="E1344" s="63" t="s">
        <v>45</v>
      </c>
    </row>
    <row r="1345" spans="1:5">
      <c r="A1345" s="67">
        <v>2721</v>
      </c>
      <c r="B1345" s="67">
        <v>57</v>
      </c>
      <c r="C1345" s="63">
        <v>1608</v>
      </c>
      <c r="D1345" s="63">
        <v>219</v>
      </c>
      <c r="E1345" s="63" t="s">
        <v>45</v>
      </c>
    </row>
    <row r="1346" spans="1:5">
      <c r="A1346" s="67">
        <v>2722</v>
      </c>
      <c r="B1346" s="67">
        <v>57</v>
      </c>
      <c r="C1346" s="63">
        <v>1608</v>
      </c>
      <c r="D1346" s="63">
        <v>219</v>
      </c>
      <c r="E1346" s="63" t="s">
        <v>45</v>
      </c>
    </row>
    <row r="1347" spans="1:5">
      <c r="A1347" s="67">
        <v>2725</v>
      </c>
      <c r="B1347" s="67">
        <v>57</v>
      </c>
      <c r="C1347" s="63">
        <v>1608</v>
      </c>
      <c r="D1347" s="63">
        <v>219</v>
      </c>
      <c r="E1347" s="63" t="s">
        <v>45</v>
      </c>
    </row>
    <row r="1348" spans="1:5">
      <c r="A1348" s="67">
        <v>2726</v>
      </c>
      <c r="B1348" s="67">
        <v>57</v>
      </c>
      <c r="C1348" s="63">
        <v>1608</v>
      </c>
      <c r="D1348" s="63">
        <v>219</v>
      </c>
      <c r="E1348" s="63" t="s">
        <v>45</v>
      </c>
    </row>
    <row r="1349" spans="1:5">
      <c r="A1349" s="67">
        <v>2727</v>
      </c>
      <c r="B1349" s="67">
        <v>57</v>
      </c>
      <c r="C1349" s="63">
        <v>1608</v>
      </c>
      <c r="D1349" s="63">
        <v>219</v>
      </c>
      <c r="E1349" s="63" t="s">
        <v>45</v>
      </c>
    </row>
    <row r="1350" spans="1:5">
      <c r="A1350" s="67">
        <v>2729</v>
      </c>
      <c r="B1350" s="67">
        <v>57</v>
      </c>
      <c r="C1350" s="63">
        <v>1608</v>
      </c>
      <c r="D1350" s="63">
        <v>219</v>
      </c>
      <c r="E1350" s="63" t="s">
        <v>45</v>
      </c>
    </row>
    <row r="1351" spans="1:5">
      <c r="A1351" s="67">
        <v>2730</v>
      </c>
      <c r="B1351" s="67">
        <v>57</v>
      </c>
      <c r="C1351" s="63">
        <v>1608</v>
      </c>
      <c r="D1351" s="63">
        <v>219</v>
      </c>
      <c r="E1351" s="63" t="s">
        <v>45</v>
      </c>
    </row>
    <row r="1352" spans="1:5">
      <c r="A1352" s="67">
        <v>2731</v>
      </c>
      <c r="B1352" s="67">
        <v>54</v>
      </c>
      <c r="C1352" s="63">
        <v>1330</v>
      </c>
      <c r="D1352" s="63">
        <v>358</v>
      </c>
      <c r="E1352" s="63" t="s">
        <v>45</v>
      </c>
    </row>
    <row r="1353" spans="1:5">
      <c r="A1353" s="67">
        <v>2732</v>
      </c>
      <c r="B1353" s="67">
        <v>54</v>
      </c>
      <c r="C1353" s="63">
        <v>1330</v>
      </c>
      <c r="D1353" s="63">
        <v>358</v>
      </c>
      <c r="E1353" s="63" t="s">
        <v>45</v>
      </c>
    </row>
    <row r="1354" spans="1:5">
      <c r="A1354" s="67">
        <v>2733</v>
      </c>
      <c r="B1354" s="67">
        <v>54</v>
      </c>
      <c r="C1354" s="63">
        <v>1330</v>
      </c>
      <c r="D1354" s="63">
        <v>358</v>
      </c>
      <c r="E1354" s="63" t="s">
        <v>45</v>
      </c>
    </row>
    <row r="1355" spans="1:5">
      <c r="A1355" s="67">
        <v>2734</v>
      </c>
      <c r="B1355" s="67">
        <v>54</v>
      </c>
      <c r="C1355" s="63">
        <v>1330</v>
      </c>
      <c r="D1355" s="63">
        <v>358</v>
      </c>
      <c r="E1355" s="63" t="s">
        <v>45</v>
      </c>
    </row>
    <row r="1356" spans="1:5">
      <c r="A1356" s="67">
        <v>2735</v>
      </c>
      <c r="B1356" s="67">
        <v>54</v>
      </c>
      <c r="C1356" s="63">
        <v>1330</v>
      </c>
      <c r="D1356" s="63">
        <v>358</v>
      </c>
      <c r="E1356" s="63" t="s">
        <v>45</v>
      </c>
    </row>
    <row r="1357" spans="1:5">
      <c r="A1357" s="67">
        <v>2736</v>
      </c>
      <c r="B1357" s="67">
        <v>54</v>
      </c>
      <c r="C1357" s="63">
        <v>1330</v>
      </c>
      <c r="D1357" s="63">
        <v>358</v>
      </c>
      <c r="E1357" s="63" t="s">
        <v>45</v>
      </c>
    </row>
    <row r="1358" spans="1:5">
      <c r="A1358" s="67">
        <v>2737</v>
      </c>
      <c r="B1358" s="67">
        <v>53</v>
      </c>
      <c r="C1358" s="63">
        <v>1112</v>
      </c>
      <c r="D1358" s="63">
        <v>230</v>
      </c>
      <c r="E1358" s="63" t="s">
        <v>45</v>
      </c>
    </row>
    <row r="1359" spans="1:5">
      <c r="A1359" s="67">
        <v>2738</v>
      </c>
      <c r="B1359" s="67">
        <v>53</v>
      </c>
      <c r="C1359" s="63">
        <v>1112</v>
      </c>
      <c r="D1359" s="63">
        <v>230</v>
      </c>
      <c r="E1359" s="63" t="s">
        <v>45</v>
      </c>
    </row>
    <row r="1360" spans="1:5">
      <c r="A1360" s="67">
        <v>2739</v>
      </c>
      <c r="B1360" s="67">
        <v>53</v>
      </c>
      <c r="C1360" s="63">
        <v>1112</v>
      </c>
      <c r="D1360" s="63">
        <v>230</v>
      </c>
      <c r="E1360" s="63" t="s">
        <v>45</v>
      </c>
    </row>
    <row r="1361" spans="1:5">
      <c r="A1361" s="67">
        <v>2740</v>
      </c>
      <c r="B1361" s="67">
        <v>63</v>
      </c>
      <c r="C1361" s="63">
        <v>642</v>
      </c>
      <c r="D1361" s="63">
        <v>541</v>
      </c>
      <c r="E1361" s="63" t="s">
        <v>45</v>
      </c>
    </row>
    <row r="1362" spans="1:5">
      <c r="A1362" s="67">
        <v>2745</v>
      </c>
      <c r="B1362" s="67">
        <v>63</v>
      </c>
      <c r="C1362" s="63">
        <v>642</v>
      </c>
      <c r="D1362" s="63">
        <v>541</v>
      </c>
      <c r="E1362" s="63" t="s">
        <v>45</v>
      </c>
    </row>
    <row r="1363" spans="1:5">
      <c r="A1363" s="67">
        <v>2746</v>
      </c>
      <c r="B1363" s="67">
        <v>63</v>
      </c>
      <c r="C1363" s="63">
        <v>642</v>
      </c>
      <c r="D1363" s="63">
        <v>541</v>
      </c>
      <c r="E1363" s="63" t="s">
        <v>45</v>
      </c>
    </row>
    <row r="1364" spans="1:5">
      <c r="A1364" s="67">
        <v>2747</v>
      </c>
      <c r="B1364" s="67">
        <v>63</v>
      </c>
      <c r="C1364" s="63">
        <v>642</v>
      </c>
      <c r="D1364" s="63">
        <v>541</v>
      </c>
      <c r="E1364" s="63" t="s">
        <v>45</v>
      </c>
    </row>
    <row r="1365" spans="1:5">
      <c r="A1365" s="67">
        <v>2748</v>
      </c>
      <c r="B1365" s="67">
        <v>63</v>
      </c>
      <c r="C1365" s="63">
        <v>642</v>
      </c>
      <c r="D1365" s="63">
        <v>541</v>
      </c>
      <c r="E1365" s="63" t="s">
        <v>45</v>
      </c>
    </row>
    <row r="1366" spans="1:5">
      <c r="A1366" s="67">
        <v>2749</v>
      </c>
      <c r="B1366" s="67">
        <v>63</v>
      </c>
      <c r="C1366" s="63">
        <v>642</v>
      </c>
      <c r="D1366" s="63">
        <v>541</v>
      </c>
      <c r="E1366" s="63" t="s">
        <v>45</v>
      </c>
    </row>
    <row r="1367" spans="1:5">
      <c r="A1367" s="67">
        <v>2750</v>
      </c>
      <c r="B1367" s="67">
        <v>63</v>
      </c>
      <c r="C1367" s="63">
        <v>642</v>
      </c>
      <c r="D1367" s="63">
        <v>541</v>
      </c>
      <c r="E1367" s="63" t="s">
        <v>45</v>
      </c>
    </row>
    <row r="1368" spans="1:5">
      <c r="A1368" s="67">
        <v>2751</v>
      </c>
      <c r="B1368" s="67">
        <v>63</v>
      </c>
      <c r="C1368" s="63">
        <v>642</v>
      </c>
      <c r="D1368" s="63">
        <v>541</v>
      </c>
      <c r="E1368" s="63" t="s">
        <v>45</v>
      </c>
    </row>
    <row r="1369" spans="1:5">
      <c r="A1369" s="67">
        <v>2752</v>
      </c>
      <c r="B1369" s="67">
        <v>63</v>
      </c>
      <c r="C1369" s="63">
        <v>642</v>
      </c>
      <c r="D1369" s="63">
        <v>541</v>
      </c>
      <c r="E1369" s="63" t="s">
        <v>45</v>
      </c>
    </row>
    <row r="1370" spans="1:5">
      <c r="A1370" s="67">
        <v>2753</v>
      </c>
      <c r="B1370" s="67">
        <v>63</v>
      </c>
      <c r="C1370" s="63">
        <v>642</v>
      </c>
      <c r="D1370" s="63">
        <v>541</v>
      </c>
      <c r="E1370" s="63" t="s">
        <v>45</v>
      </c>
    </row>
    <row r="1371" spans="1:5">
      <c r="A1371" s="67">
        <v>2754</v>
      </c>
      <c r="B1371" s="67">
        <v>63</v>
      </c>
      <c r="C1371" s="63">
        <v>642</v>
      </c>
      <c r="D1371" s="63">
        <v>541</v>
      </c>
      <c r="E1371" s="63" t="s">
        <v>45</v>
      </c>
    </row>
    <row r="1372" spans="1:5">
      <c r="A1372" s="67">
        <v>2755</v>
      </c>
      <c r="B1372" s="67">
        <v>63</v>
      </c>
      <c r="C1372" s="63">
        <v>642</v>
      </c>
      <c r="D1372" s="63">
        <v>541</v>
      </c>
      <c r="E1372" s="63" t="s">
        <v>45</v>
      </c>
    </row>
    <row r="1373" spans="1:5">
      <c r="A1373" s="67">
        <v>2756</v>
      </c>
      <c r="B1373" s="67">
        <v>63</v>
      </c>
      <c r="C1373" s="63">
        <v>642</v>
      </c>
      <c r="D1373" s="63">
        <v>541</v>
      </c>
      <c r="E1373" s="63" t="s">
        <v>45</v>
      </c>
    </row>
    <row r="1374" spans="1:5">
      <c r="A1374" s="67">
        <v>2757</v>
      </c>
      <c r="B1374" s="67">
        <v>63</v>
      </c>
      <c r="C1374" s="63">
        <v>642</v>
      </c>
      <c r="D1374" s="63">
        <v>541</v>
      </c>
      <c r="E1374" s="63" t="s">
        <v>45</v>
      </c>
    </row>
    <row r="1375" spans="1:5">
      <c r="A1375" s="67">
        <v>2758</v>
      </c>
      <c r="B1375" s="67">
        <v>63</v>
      </c>
      <c r="C1375" s="63">
        <v>642</v>
      </c>
      <c r="D1375" s="63">
        <v>541</v>
      </c>
      <c r="E1375" s="63" t="s">
        <v>45</v>
      </c>
    </row>
    <row r="1376" spans="1:5">
      <c r="A1376" s="67">
        <v>2759</v>
      </c>
      <c r="B1376" s="67">
        <v>63</v>
      </c>
      <c r="C1376" s="63">
        <v>642</v>
      </c>
      <c r="D1376" s="63">
        <v>541</v>
      </c>
      <c r="E1376" s="63" t="s">
        <v>45</v>
      </c>
    </row>
    <row r="1377" spans="1:5">
      <c r="A1377" s="67">
        <v>2760</v>
      </c>
      <c r="B1377" s="67">
        <v>63</v>
      </c>
      <c r="C1377" s="63">
        <v>642</v>
      </c>
      <c r="D1377" s="63">
        <v>541</v>
      </c>
      <c r="E1377" s="63" t="s">
        <v>45</v>
      </c>
    </row>
    <row r="1378" spans="1:5">
      <c r="A1378" s="67">
        <v>2761</v>
      </c>
      <c r="B1378" s="67">
        <v>63</v>
      </c>
      <c r="C1378" s="63">
        <v>642</v>
      </c>
      <c r="D1378" s="63">
        <v>541</v>
      </c>
      <c r="E1378" s="63" t="s">
        <v>45</v>
      </c>
    </row>
    <row r="1379" spans="1:5">
      <c r="A1379" s="67">
        <v>2762</v>
      </c>
      <c r="B1379" s="67">
        <v>63</v>
      </c>
      <c r="C1379" s="63">
        <v>642</v>
      </c>
      <c r="D1379" s="63">
        <v>541</v>
      </c>
      <c r="E1379" s="63" t="s">
        <v>45</v>
      </c>
    </row>
    <row r="1380" spans="1:5">
      <c r="A1380" s="67">
        <v>2763</v>
      </c>
      <c r="B1380" s="67">
        <v>63</v>
      </c>
      <c r="C1380" s="63">
        <v>642</v>
      </c>
      <c r="D1380" s="63">
        <v>541</v>
      </c>
      <c r="E1380" s="63" t="s">
        <v>45</v>
      </c>
    </row>
    <row r="1381" spans="1:5">
      <c r="A1381" s="67">
        <v>2764</v>
      </c>
      <c r="B1381" s="67">
        <v>63</v>
      </c>
      <c r="C1381" s="63">
        <v>642</v>
      </c>
      <c r="D1381" s="63">
        <v>541</v>
      </c>
      <c r="E1381" s="63" t="s">
        <v>45</v>
      </c>
    </row>
    <row r="1382" spans="1:5">
      <c r="A1382" s="67">
        <v>2765</v>
      </c>
      <c r="B1382" s="67">
        <v>63</v>
      </c>
      <c r="C1382" s="63">
        <v>642</v>
      </c>
      <c r="D1382" s="63">
        <v>541</v>
      </c>
      <c r="E1382" s="63" t="s">
        <v>45</v>
      </c>
    </row>
    <row r="1383" spans="1:5">
      <c r="A1383" s="67">
        <v>2766</v>
      </c>
      <c r="B1383" s="67">
        <v>63</v>
      </c>
      <c r="C1383" s="63">
        <v>642</v>
      </c>
      <c r="D1383" s="63">
        <v>541</v>
      </c>
      <c r="E1383" s="63" t="s">
        <v>45</v>
      </c>
    </row>
    <row r="1384" spans="1:5">
      <c r="A1384" s="67">
        <v>2767</v>
      </c>
      <c r="B1384" s="67">
        <v>63</v>
      </c>
      <c r="C1384" s="63">
        <v>642</v>
      </c>
      <c r="D1384" s="63">
        <v>541</v>
      </c>
      <c r="E1384" s="63" t="s">
        <v>45</v>
      </c>
    </row>
    <row r="1385" spans="1:5">
      <c r="A1385" s="67">
        <v>2768</v>
      </c>
      <c r="B1385" s="67">
        <v>63</v>
      </c>
      <c r="C1385" s="63">
        <v>642</v>
      </c>
      <c r="D1385" s="63">
        <v>541</v>
      </c>
      <c r="E1385" s="63" t="s">
        <v>45</v>
      </c>
    </row>
    <row r="1386" spans="1:5">
      <c r="A1386" s="67">
        <v>2770</v>
      </c>
      <c r="B1386" s="67">
        <v>63</v>
      </c>
      <c r="C1386" s="63">
        <v>642</v>
      </c>
      <c r="D1386" s="63">
        <v>541</v>
      </c>
      <c r="E1386" s="63" t="s">
        <v>45</v>
      </c>
    </row>
    <row r="1387" spans="1:5">
      <c r="A1387" s="67">
        <v>2773</v>
      </c>
      <c r="B1387" s="67">
        <v>63</v>
      </c>
      <c r="C1387" s="63">
        <v>642</v>
      </c>
      <c r="D1387" s="63">
        <v>541</v>
      </c>
      <c r="E1387" s="63" t="s">
        <v>45</v>
      </c>
    </row>
    <row r="1388" spans="1:5">
      <c r="A1388" s="67">
        <v>2774</v>
      </c>
      <c r="B1388" s="67">
        <v>63</v>
      </c>
      <c r="C1388" s="63">
        <v>642</v>
      </c>
      <c r="D1388" s="63">
        <v>541</v>
      </c>
      <c r="E1388" s="63" t="s">
        <v>45</v>
      </c>
    </row>
    <row r="1389" spans="1:5">
      <c r="A1389" s="67">
        <v>2775</v>
      </c>
      <c r="B1389" s="67">
        <v>63</v>
      </c>
      <c r="C1389" s="63">
        <v>642</v>
      </c>
      <c r="D1389" s="63">
        <v>541</v>
      </c>
      <c r="E1389" s="63" t="s">
        <v>45</v>
      </c>
    </row>
    <row r="1390" spans="1:5">
      <c r="A1390" s="67">
        <v>2776</v>
      </c>
      <c r="B1390" s="67">
        <v>63</v>
      </c>
      <c r="C1390" s="63">
        <v>642</v>
      </c>
      <c r="D1390" s="63">
        <v>541</v>
      </c>
      <c r="E1390" s="63" t="s">
        <v>45</v>
      </c>
    </row>
    <row r="1391" spans="1:5">
      <c r="A1391" s="67">
        <v>2777</v>
      </c>
      <c r="B1391" s="67">
        <v>63</v>
      </c>
      <c r="C1391" s="63">
        <v>642</v>
      </c>
      <c r="D1391" s="63">
        <v>541</v>
      </c>
      <c r="E1391" s="63" t="s">
        <v>45</v>
      </c>
    </row>
    <row r="1392" spans="1:5">
      <c r="A1392" s="67">
        <v>2778</v>
      </c>
      <c r="B1392" s="67">
        <v>63</v>
      </c>
      <c r="C1392" s="63">
        <v>642</v>
      </c>
      <c r="D1392" s="63">
        <v>541</v>
      </c>
      <c r="E1392" s="63" t="s">
        <v>45</v>
      </c>
    </row>
    <row r="1393" spans="1:5">
      <c r="A1393" s="67">
        <v>2779</v>
      </c>
      <c r="B1393" s="67">
        <v>63</v>
      </c>
      <c r="C1393" s="63">
        <v>642</v>
      </c>
      <c r="D1393" s="63">
        <v>541</v>
      </c>
      <c r="E1393" s="63" t="s">
        <v>45</v>
      </c>
    </row>
    <row r="1394" spans="1:5">
      <c r="A1394" s="67">
        <v>2780</v>
      </c>
      <c r="B1394" s="67">
        <v>63</v>
      </c>
      <c r="C1394" s="63">
        <v>642</v>
      </c>
      <c r="D1394" s="63">
        <v>541</v>
      </c>
      <c r="E1394" s="63" t="s">
        <v>45</v>
      </c>
    </row>
    <row r="1395" spans="1:5">
      <c r="A1395" s="67">
        <v>2781</v>
      </c>
      <c r="B1395" s="67">
        <v>63</v>
      </c>
      <c r="C1395" s="63">
        <v>642</v>
      </c>
      <c r="D1395" s="63">
        <v>541</v>
      </c>
      <c r="E1395" s="63" t="s">
        <v>45</v>
      </c>
    </row>
    <row r="1396" spans="1:5">
      <c r="A1396" s="67">
        <v>2782</v>
      </c>
      <c r="B1396" s="67">
        <v>63</v>
      </c>
      <c r="C1396" s="63">
        <v>642</v>
      </c>
      <c r="D1396" s="63">
        <v>541</v>
      </c>
      <c r="E1396" s="63" t="s">
        <v>45</v>
      </c>
    </row>
    <row r="1397" spans="1:5">
      <c r="A1397" s="67">
        <v>2783</v>
      </c>
      <c r="B1397" s="67">
        <v>63</v>
      </c>
      <c r="C1397" s="63">
        <v>642</v>
      </c>
      <c r="D1397" s="63">
        <v>541</v>
      </c>
      <c r="E1397" s="63" t="s">
        <v>45</v>
      </c>
    </row>
    <row r="1398" spans="1:5">
      <c r="A1398" s="67">
        <v>2784</v>
      </c>
      <c r="B1398" s="67">
        <v>63</v>
      </c>
      <c r="C1398" s="63">
        <v>642</v>
      </c>
      <c r="D1398" s="63">
        <v>541</v>
      </c>
      <c r="E1398" s="63" t="s">
        <v>45</v>
      </c>
    </row>
    <row r="1399" spans="1:5">
      <c r="A1399" s="67">
        <v>2785</v>
      </c>
      <c r="B1399" s="67">
        <v>63</v>
      </c>
      <c r="C1399" s="63">
        <v>642</v>
      </c>
      <c r="D1399" s="63">
        <v>541</v>
      </c>
      <c r="E1399" s="63" t="s">
        <v>45</v>
      </c>
    </row>
    <row r="1400" spans="1:5">
      <c r="A1400" s="67">
        <v>2786</v>
      </c>
      <c r="B1400" s="67">
        <v>63</v>
      </c>
      <c r="C1400" s="63">
        <v>642</v>
      </c>
      <c r="D1400" s="63">
        <v>541</v>
      </c>
      <c r="E1400" s="63" t="s">
        <v>45</v>
      </c>
    </row>
    <row r="1401" spans="1:5">
      <c r="A1401" s="67">
        <v>2787</v>
      </c>
      <c r="B1401" s="67">
        <v>62</v>
      </c>
      <c r="C1401" s="63">
        <v>2023</v>
      </c>
      <c r="D1401" s="63">
        <v>89</v>
      </c>
      <c r="E1401" s="63" t="s">
        <v>45</v>
      </c>
    </row>
    <row r="1402" spans="1:5">
      <c r="A1402" s="67">
        <v>2790</v>
      </c>
      <c r="B1402" s="67">
        <v>62</v>
      </c>
      <c r="C1402" s="63">
        <v>2023</v>
      </c>
      <c r="D1402" s="63">
        <v>89</v>
      </c>
      <c r="E1402" s="63" t="s">
        <v>45</v>
      </c>
    </row>
    <row r="1403" spans="1:5">
      <c r="A1403" s="67">
        <v>2791</v>
      </c>
      <c r="B1403" s="67">
        <v>62</v>
      </c>
      <c r="C1403" s="63">
        <v>2023</v>
      </c>
      <c r="D1403" s="63">
        <v>89</v>
      </c>
      <c r="E1403" s="63" t="s">
        <v>45</v>
      </c>
    </row>
    <row r="1404" spans="1:5">
      <c r="A1404" s="67">
        <v>2792</v>
      </c>
      <c r="B1404" s="67">
        <v>62</v>
      </c>
      <c r="C1404" s="63">
        <v>2023</v>
      </c>
      <c r="D1404" s="63">
        <v>89</v>
      </c>
      <c r="E1404" s="63" t="s">
        <v>45</v>
      </c>
    </row>
    <row r="1405" spans="1:5">
      <c r="A1405" s="67">
        <v>2793</v>
      </c>
      <c r="B1405" s="67">
        <v>62</v>
      </c>
      <c r="C1405" s="63">
        <v>2023</v>
      </c>
      <c r="D1405" s="63">
        <v>89</v>
      </c>
      <c r="E1405" s="63" t="s">
        <v>45</v>
      </c>
    </row>
    <row r="1406" spans="1:5">
      <c r="A1406" s="67">
        <v>2794</v>
      </c>
      <c r="B1406" s="67">
        <v>62</v>
      </c>
      <c r="C1406" s="63">
        <v>2023</v>
      </c>
      <c r="D1406" s="63">
        <v>89</v>
      </c>
      <c r="E1406" s="63" t="s">
        <v>45</v>
      </c>
    </row>
    <row r="1407" spans="1:5">
      <c r="A1407" s="67">
        <v>2795</v>
      </c>
      <c r="B1407" s="67">
        <v>62</v>
      </c>
      <c r="C1407" s="63">
        <v>2023</v>
      </c>
      <c r="D1407" s="63">
        <v>89</v>
      </c>
      <c r="E1407" s="63" t="s">
        <v>45</v>
      </c>
    </row>
    <row r="1408" spans="1:5">
      <c r="A1408" s="67">
        <v>2796</v>
      </c>
      <c r="B1408" s="67">
        <v>62</v>
      </c>
      <c r="C1408" s="63">
        <v>2023</v>
      </c>
      <c r="D1408" s="63">
        <v>89</v>
      </c>
      <c r="E1408" s="63" t="s">
        <v>45</v>
      </c>
    </row>
    <row r="1409" spans="1:5">
      <c r="A1409" s="67">
        <v>2797</v>
      </c>
      <c r="B1409" s="67">
        <v>62</v>
      </c>
      <c r="C1409" s="63">
        <v>2023</v>
      </c>
      <c r="D1409" s="63">
        <v>89</v>
      </c>
      <c r="E1409" s="63" t="s">
        <v>45</v>
      </c>
    </row>
    <row r="1410" spans="1:5">
      <c r="A1410" s="67">
        <v>2798</v>
      </c>
      <c r="B1410" s="67">
        <v>62</v>
      </c>
      <c r="C1410" s="63">
        <v>2023</v>
      </c>
      <c r="D1410" s="63">
        <v>89</v>
      </c>
      <c r="E1410" s="63" t="s">
        <v>45</v>
      </c>
    </row>
    <row r="1411" spans="1:5">
      <c r="A1411" s="67">
        <v>2799</v>
      </c>
      <c r="B1411" s="67">
        <v>62</v>
      </c>
      <c r="C1411" s="63">
        <v>2023</v>
      </c>
      <c r="D1411" s="63">
        <v>89</v>
      </c>
      <c r="E1411" s="63" t="s">
        <v>45</v>
      </c>
    </row>
    <row r="1412" spans="1:5">
      <c r="A1412" s="67">
        <v>2800</v>
      </c>
      <c r="B1412" s="67">
        <v>62</v>
      </c>
      <c r="C1412" s="63">
        <v>2023</v>
      </c>
      <c r="D1412" s="63">
        <v>89</v>
      </c>
      <c r="E1412" s="63" t="s">
        <v>45</v>
      </c>
    </row>
    <row r="1413" spans="1:5">
      <c r="A1413" s="67">
        <v>2803</v>
      </c>
      <c r="B1413" s="67">
        <v>56</v>
      </c>
      <c r="C1413" s="63">
        <v>1164</v>
      </c>
      <c r="D1413" s="63">
        <v>283</v>
      </c>
      <c r="E1413" s="63" t="s">
        <v>45</v>
      </c>
    </row>
    <row r="1414" spans="1:5">
      <c r="A1414" s="67">
        <v>2804</v>
      </c>
      <c r="B1414" s="67">
        <v>62</v>
      </c>
      <c r="C1414" s="63">
        <v>2023</v>
      </c>
      <c r="D1414" s="63">
        <v>89</v>
      </c>
      <c r="E1414" s="63" t="s">
        <v>45</v>
      </c>
    </row>
    <row r="1415" spans="1:5">
      <c r="A1415" s="67">
        <v>2805</v>
      </c>
      <c r="B1415" s="67">
        <v>62</v>
      </c>
      <c r="C1415" s="63">
        <v>2023</v>
      </c>
      <c r="D1415" s="63">
        <v>89</v>
      </c>
      <c r="E1415" s="63" t="s">
        <v>45</v>
      </c>
    </row>
    <row r="1416" spans="1:5">
      <c r="A1416" s="67">
        <v>2806</v>
      </c>
      <c r="B1416" s="67">
        <v>56</v>
      </c>
      <c r="C1416" s="63">
        <v>1164</v>
      </c>
      <c r="D1416" s="63">
        <v>283</v>
      </c>
      <c r="E1416" s="63" t="s">
        <v>45</v>
      </c>
    </row>
    <row r="1417" spans="1:5">
      <c r="A1417" s="67">
        <v>2807</v>
      </c>
      <c r="B1417" s="67">
        <v>56</v>
      </c>
      <c r="C1417" s="63">
        <v>1164</v>
      </c>
      <c r="D1417" s="63">
        <v>283</v>
      </c>
      <c r="E1417" s="63" t="s">
        <v>45</v>
      </c>
    </row>
    <row r="1418" spans="1:5">
      <c r="A1418" s="67">
        <v>2808</v>
      </c>
      <c r="B1418" s="67">
        <v>62</v>
      </c>
      <c r="C1418" s="63">
        <v>2023</v>
      </c>
      <c r="D1418" s="63">
        <v>89</v>
      </c>
      <c r="E1418" s="63" t="s">
        <v>45</v>
      </c>
    </row>
    <row r="1419" spans="1:5">
      <c r="A1419" s="67">
        <v>2809</v>
      </c>
      <c r="B1419" s="67">
        <v>56</v>
      </c>
      <c r="C1419" s="63">
        <v>1164</v>
      </c>
      <c r="D1419" s="63">
        <v>283</v>
      </c>
      <c r="E1419" s="63" t="s">
        <v>45</v>
      </c>
    </row>
    <row r="1420" spans="1:5">
      <c r="A1420" s="67">
        <v>2810</v>
      </c>
      <c r="B1420" s="67">
        <v>56</v>
      </c>
      <c r="C1420" s="63">
        <v>1164</v>
      </c>
      <c r="D1420" s="63">
        <v>283</v>
      </c>
      <c r="E1420" s="63" t="s">
        <v>45</v>
      </c>
    </row>
    <row r="1421" spans="1:5">
      <c r="A1421" s="67">
        <v>2820</v>
      </c>
      <c r="B1421" s="67">
        <v>56</v>
      </c>
      <c r="C1421" s="63">
        <v>1164</v>
      </c>
      <c r="D1421" s="63">
        <v>283</v>
      </c>
      <c r="E1421" s="63" t="s">
        <v>45</v>
      </c>
    </row>
    <row r="1422" spans="1:5">
      <c r="A1422" s="67">
        <v>2821</v>
      </c>
      <c r="B1422" s="67">
        <v>56</v>
      </c>
      <c r="C1422" s="63">
        <v>1164</v>
      </c>
      <c r="D1422" s="63">
        <v>283</v>
      </c>
      <c r="E1422" s="63" t="s">
        <v>45</v>
      </c>
    </row>
    <row r="1423" spans="1:5">
      <c r="A1423" s="67">
        <v>2823</v>
      </c>
      <c r="B1423" s="67">
        <v>56</v>
      </c>
      <c r="C1423" s="63">
        <v>1164</v>
      </c>
      <c r="D1423" s="63">
        <v>283</v>
      </c>
      <c r="E1423" s="63" t="s">
        <v>45</v>
      </c>
    </row>
    <row r="1424" spans="1:5">
      <c r="A1424" s="67">
        <v>2824</v>
      </c>
      <c r="B1424" s="67">
        <v>56</v>
      </c>
      <c r="C1424" s="63">
        <v>1164</v>
      </c>
      <c r="D1424" s="63">
        <v>283</v>
      </c>
      <c r="E1424" s="63" t="s">
        <v>45</v>
      </c>
    </row>
    <row r="1425" spans="1:5">
      <c r="A1425" s="67">
        <v>2825</v>
      </c>
      <c r="B1425" s="67">
        <v>56</v>
      </c>
      <c r="C1425" s="63">
        <v>1164</v>
      </c>
      <c r="D1425" s="63">
        <v>283</v>
      </c>
      <c r="E1425" s="63" t="s">
        <v>45</v>
      </c>
    </row>
    <row r="1426" spans="1:5">
      <c r="A1426" s="67">
        <v>2826</v>
      </c>
      <c r="B1426" s="67">
        <v>56</v>
      </c>
      <c r="C1426" s="63">
        <v>1164</v>
      </c>
      <c r="D1426" s="63">
        <v>283</v>
      </c>
      <c r="E1426" s="63" t="s">
        <v>45</v>
      </c>
    </row>
    <row r="1427" spans="1:5">
      <c r="A1427" s="67">
        <v>2827</v>
      </c>
      <c r="B1427" s="67">
        <v>56</v>
      </c>
      <c r="C1427" s="63">
        <v>1164</v>
      </c>
      <c r="D1427" s="63">
        <v>283</v>
      </c>
      <c r="E1427" s="63" t="s">
        <v>45</v>
      </c>
    </row>
    <row r="1428" spans="1:5">
      <c r="A1428" s="67">
        <v>2828</v>
      </c>
      <c r="B1428" s="67">
        <v>56</v>
      </c>
      <c r="C1428" s="63">
        <v>1164</v>
      </c>
      <c r="D1428" s="63">
        <v>283</v>
      </c>
      <c r="E1428" s="63" t="s">
        <v>45</v>
      </c>
    </row>
    <row r="1429" spans="1:5">
      <c r="A1429" s="67">
        <v>2829</v>
      </c>
      <c r="B1429" s="67">
        <v>56</v>
      </c>
      <c r="C1429" s="63">
        <v>1164</v>
      </c>
      <c r="D1429" s="63">
        <v>283</v>
      </c>
      <c r="E1429" s="63" t="s">
        <v>45</v>
      </c>
    </row>
    <row r="1430" spans="1:5">
      <c r="A1430" s="67">
        <v>2830</v>
      </c>
      <c r="B1430" s="67">
        <v>56</v>
      </c>
      <c r="C1430" s="63">
        <v>1164</v>
      </c>
      <c r="D1430" s="63">
        <v>283</v>
      </c>
      <c r="E1430" s="63" t="s">
        <v>45</v>
      </c>
    </row>
    <row r="1431" spans="1:5">
      <c r="A1431" s="67">
        <v>2831</v>
      </c>
      <c r="B1431" s="67">
        <v>56</v>
      </c>
      <c r="C1431" s="63">
        <v>1164</v>
      </c>
      <c r="D1431" s="63">
        <v>283</v>
      </c>
      <c r="E1431" s="63" t="s">
        <v>45</v>
      </c>
    </row>
    <row r="1432" spans="1:5">
      <c r="A1432" s="67">
        <v>2832</v>
      </c>
      <c r="B1432" s="67">
        <v>55</v>
      </c>
      <c r="C1432" s="63">
        <v>944</v>
      </c>
      <c r="D1432" s="63">
        <v>470</v>
      </c>
      <c r="E1432" s="63" t="s">
        <v>45</v>
      </c>
    </row>
    <row r="1433" spans="1:5">
      <c r="A1433" s="67">
        <v>2833</v>
      </c>
      <c r="B1433" s="67">
        <v>55</v>
      </c>
      <c r="C1433" s="63">
        <v>944</v>
      </c>
      <c r="D1433" s="63">
        <v>470</v>
      </c>
      <c r="E1433" s="63" t="s">
        <v>45</v>
      </c>
    </row>
    <row r="1434" spans="1:5">
      <c r="A1434" s="67">
        <v>2834</v>
      </c>
      <c r="B1434" s="67">
        <v>52</v>
      </c>
      <c r="C1434" s="63">
        <v>813</v>
      </c>
      <c r="D1434" s="63">
        <v>523</v>
      </c>
      <c r="E1434" s="63" t="s">
        <v>45</v>
      </c>
    </row>
    <row r="1435" spans="1:5">
      <c r="A1435" s="67">
        <v>2835</v>
      </c>
      <c r="B1435" s="67">
        <v>52</v>
      </c>
      <c r="C1435" s="63">
        <v>813</v>
      </c>
      <c r="D1435" s="63">
        <v>523</v>
      </c>
      <c r="E1435" s="63" t="s">
        <v>45</v>
      </c>
    </row>
    <row r="1436" spans="1:5">
      <c r="A1436" s="67">
        <v>2836</v>
      </c>
      <c r="B1436" s="67">
        <v>52</v>
      </c>
      <c r="C1436" s="63">
        <v>813</v>
      </c>
      <c r="D1436" s="63">
        <v>523</v>
      </c>
      <c r="E1436" s="63" t="s">
        <v>45</v>
      </c>
    </row>
    <row r="1437" spans="1:5">
      <c r="A1437" s="67">
        <v>2839</v>
      </c>
      <c r="B1437" s="67">
        <v>52</v>
      </c>
      <c r="C1437" s="63">
        <v>813</v>
      </c>
      <c r="D1437" s="63">
        <v>523</v>
      </c>
      <c r="E1437" s="63" t="s">
        <v>45</v>
      </c>
    </row>
    <row r="1438" spans="1:5">
      <c r="A1438" s="67">
        <v>2840</v>
      </c>
      <c r="B1438" s="67">
        <v>52</v>
      </c>
      <c r="C1438" s="63">
        <v>813</v>
      </c>
      <c r="D1438" s="63">
        <v>523</v>
      </c>
      <c r="E1438" s="63" t="s">
        <v>45</v>
      </c>
    </row>
    <row r="1439" spans="1:5">
      <c r="A1439" s="67">
        <v>2842</v>
      </c>
      <c r="B1439" s="67">
        <v>56</v>
      </c>
      <c r="C1439" s="63">
        <v>1164</v>
      </c>
      <c r="D1439" s="63">
        <v>283</v>
      </c>
      <c r="E1439" s="63" t="s">
        <v>45</v>
      </c>
    </row>
    <row r="1440" spans="1:5">
      <c r="A1440" s="67">
        <v>2843</v>
      </c>
      <c r="B1440" s="67">
        <v>56</v>
      </c>
      <c r="C1440" s="63">
        <v>1164</v>
      </c>
      <c r="D1440" s="63">
        <v>283</v>
      </c>
      <c r="E1440" s="63" t="s">
        <v>45</v>
      </c>
    </row>
    <row r="1441" spans="1:5">
      <c r="A1441" s="67">
        <v>2844</v>
      </c>
      <c r="B1441" s="67">
        <v>56</v>
      </c>
      <c r="C1441" s="63">
        <v>1164</v>
      </c>
      <c r="D1441" s="63">
        <v>283</v>
      </c>
      <c r="E1441" s="63" t="s">
        <v>45</v>
      </c>
    </row>
    <row r="1442" spans="1:5">
      <c r="A1442" s="67">
        <v>2845</v>
      </c>
      <c r="B1442" s="67">
        <v>62</v>
      </c>
      <c r="C1442" s="63">
        <v>2023</v>
      </c>
      <c r="D1442" s="63">
        <v>89</v>
      </c>
      <c r="E1442" s="63" t="s">
        <v>45</v>
      </c>
    </row>
    <row r="1443" spans="1:5">
      <c r="A1443" s="67">
        <v>2846</v>
      </c>
      <c r="B1443" s="67">
        <v>62</v>
      </c>
      <c r="C1443" s="63">
        <v>2023</v>
      </c>
      <c r="D1443" s="63">
        <v>89</v>
      </c>
      <c r="E1443" s="63" t="s">
        <v>45</v>
      </c>
    </row>
    <row r="1444" spans="1:5">
      <c r="A1444" s="67">
        <v>2847</v>
      </c>
      <c r="B1444" s="67">
        <v>62</v>
      </c>
      <c r="C1444" s="63">
        <v>2023</v>
      </c>
      <c r="D1444" s="63">
        <v>89</v>
      </c>
      <c r="E1444" s="63" t="s">
        <v>45</v>
      </c>
    </row>
    <row r="1445" spans="1:5">
      <c r="A1445" s="67">
        <v>2848</v>
      </c>
      <c r="B1445" s="67">
        <v>62</v>
      </c>
      <c r="C1445" s="63">
        <v>2023</v>
      </c>
      <c r="D1445" s="63">
        <v>89</v>
      </c>
      <c r="E1445" s="63" t="s">
        <v>45</v>
      </c>
    </row>
    <row r="1446" spans="1:5">
      <c r="A1446" s="67">
        <v>2849</v>
      </c>
      <c r="B1446" s="67">
        <v>62</v>
      </c>
      <c r="C1446" s="63">
        <v>2023</v>
      </c>
      <c r="D1446" s="63">
        <v>89</v>
      </c>
      <c r="E1446" s="63" t="s">
        <v>45</v>
      </c>
    </row>
    <row r="1447" spans="1:5">
      <c r="A1447" s="67">
        <v>2850</v>
      </c>
      <c r="B1447" s="67">
        <v>62</v>
      </c>
      <c r="C1447" s="63">
        <v>2023</v>
      </c>
      <c r="D1447" s="63">
        <v>89</v>
      </c>
      <c r="E1447" s="63" t="s">
        <v>45</v>
      </c>
    </row>
    <row r="1448" spans="1:5">
      <c r="A1448" s="67">
        <v>2852</v>
      </c>
      <c r="B1448" s="67">
        <v>62</v>
      </c>
      <c r="C1448" s="63">
        <v>2023</v>
      </c>
      <c r="D1448" s="63">
        <v>89</v>
      </c>
      <c r="E1448" s="63" t="s">
        <v>45</v>
      </c>
    </row>
    <row r="1449" spans="1:5">
      <c r="A1449" s="67">
        <v>2864</v>
      </c>
      <c r="B1449" s="67">
        <v>56</v>
      </c>
      <c r="C1449" s="63">
        <v>1164</v>
      </c>
      <c r="D1449" s="63">
        <v>283</v>
      </c>
      <c r="E1449" s="63" t="s">
        <v>45</v>
      </c>
    </row>
    <row r="1450" spans="1:5">
      <c r="A1450" s="67">
        <v>2865</v>
      </c>
      <c r="B1450" s="67">
        <v>56</v>
      </c>
      <c r="C1450" s="63">
        <v>1164</v>
      </c>
      <c r="D1450" s="63">
        <v>283</v>
      </c>
      <c r="E1450" s="63" t="s">
        <v>45</v>
      </c>
    </row>
    <row r="1451" spans="1:5">
      <c r="A1451" s="67">
        <v>2866</v>
      </c>
      <c r="B1451" s="67">
        <v>62</v>
      </c>
      <c r="C1451" s="63">
        <v>2023</v>
      </c>
      <c r="D1451" s="63">
        <v>89</v>
      </c>
      <c r="E1451" s="63" t="s">
        <v>45</v>
      </c>
    </row>
    <row r="1452" spans="1:5">
      <c r="A1452" s="67">
        <v>2867</v>
      </c>
      <c r="B1452" s="67">
        <v>62</v>
      </c>
      <c r="C1452" s="63">
        <v>2023</v>
      </c>
      <c r="D1452" s="63">
        <v>89</v>
      </c>
      <c r="E1452" s="63" t="s">
        <v>45</v>
      </c>
    </row>
    <row r="1453" spans="1:5">
      <c r="A1453" s="67">
        <v>2868</v>
      </c>
      <c r="B1453" s="67">
        <v>56</v>
      </c>
      <c r="C1453" s="63">
        <v>1164</v>
      </c>
      <c r="D1453" s="63">
        <v>283</v>
      </c>
      <c r="E1453" s="63" t="s">
        <v>45</v>
      </c>
    </row>
    <row r="1454" spans="1:5">
      <c r="A1454" s="67">
        <v>2869</v>
      </c>
      <c r="B1454" s="67">
        <v>56</v>
      </c>
      <c r="C1454" s="63">
        <v>1164</v>
      </c>
      <c r="D1454" s="63">
        <v>283</v>
      </c>
      <c r="E1454" s="63" t="s">
        <v>45</v>
      </c>
    </row>
    <row r="1455" spans="1:5">
      <c r="A1455" s="67">
        <v>2870</v>
      </c>
      <c r="B1455" s="67">
        <v>56</v>
      </c>
      <c r="C1455" s="63">
        <v>1164</v>
      </c>
      <c r="D1455" s="63">
        <v>283</v>
      </c>
      <c r="E1455" s="63" t="s">
        <v>45</v>
      </c>
    </row>
    <row r="1456" spans="1:5">
      <c r="A1456" s="67">
        <v>2871</v>
      </c>
      <c r="B1456" s="67">
        <v>56</v>
      </c>
      <c r="C1456" s="63">
        <v>1164</v>
      </c>
      <c r="D1456" s="63">
        <v>283</v>
      </c>
      <c r="E1456" s="63" t="s">
        <v>45</v>
      </c>
    </row>
    <row r="1457" spans="1:5">
      <c r="A1457" s="67">
        <v>2873</v>
      </c>
      <c r="B1457" s="67">
        <v>56</v>
      </c>
      <c r="C1457" s="63">
        <v>1164</v>
      </c>
      <c r="D1457" s="63">
        <v>283</v>
      </c>
      <c r="E1457" s="63" t="s">
        <v>45</v>
      </c>
    </row>
    <row r="1458" spans="1:5">
      <c r="A1458" s="67">
        <v>2874</v>
      </c>
      <c r="B1458" s="67">
        <v>56</v>
      </c>
      <c r="C1458" s="63">
        <v>1164</v>
      </c>
      <c r="D1458" s="63">
        <v>283</v>
      </c>
      <c r="E1458" s="63" t="s">
        <v>45</v>
      </c>
    </row>
    <row r="1459" spans="1:5">
      <c r="A1459" s="67">
        <v>2875</v>
      </c>
      <c r="B1459" s="67">
        <v>56</v>
      </c>
      <c r="C1459" s="63">
        <v>1164</v>
      </c>
      <c r="D1459" s="63">
        <v>283</v>
      </c>
      <c r="E1459" s="63" t="s">
        <v>45</v>
      </c>
    </row>
    <row r="1460" spans="1:5">
      <c r="A1460" s="67">
        <v>2876</v>
      </c>
      <c r="B1460" s="67">
        <v>56</v>
      </c>
      <c r="C1460" s="63">
        <v>1164</v>
      </c>
      <c r="D1460" s="63">
        <v>283</v>
      </c>
      <c r="E1460" s="63" t="s">
        <v>45</v>
      </c>
    </row>
    <row r="1461" spans="1:5">
      <c r="A1461" s="67">
        <v>2877</v>
      </c>
      <c r="B1461" s="67">
        <v>56</v>
      </c>
      <c r="C1461" s="63">
        <v>1164</v>
      </c>
      <c r="D1461" s="63">
        <v>283</v>
      </c>
      <c r="E1461" s="63" t="s">
        <v>45</v>
      </c>
    </row>
    <row r="1462" spans="1:5">
      <c r="A1462" s="67">
        <v>2878</v>
      </c>
      <c r="B1462" s="67">
        <v>52</v>
      </c>
      <c r="C1462" s="63">
        <v>813</v>
      </c>
      <c r="D1462" s="63">
        <v>523</v>
      </c>
      <c r="E1462" s="63" t="s">
        <v>45</v>
      </c>
    </row>
    <row r="1463" spans="1:5">
      <c r="A1463" s="67">
        <v>2879</v>
      </c>
      <c r="B1463" s="67">
        <v>53</v>
      </c>
      <c r="C1463" s="63">
        <v>1112</v>
      </c>
      <c r="D1463" s="63">
        <v>230</v>
      </c>
      <c r="E1463" s="63" t="s">
        <v>45</v>
      </c>
    </row>
    <row r="1464" spans="1:5">
      <c r="A1464" s="67">
        <v>2880</v>
      </c>
      <c r="B1464" s="67">
        <v>53</v>
      </c>
      <c r="C1464" s="63">
        <v>1112</v>
      </c>
      <c r="D1464" s="63">
        <v>230</v>
      </c>
      <c r="E1464" s="63" t="s">
        <v>45</v>
      </c>
    </row>
    <row r="1465" spans="1:5">
      <c r="A1465" s="67">
        <v>2890</v>
      </c>
      <c r="B1465" s="67">
        <v>63</v>
      </c>
      <c r="C1465" s="63">
        <v>642</v>
      </c>
      <c r="D1465" s="63">
        <v>541</v>
      </c>
      <c r="E1465" s="63" t="s">
        <v>45</v>
      </c>
    </row>
    <row r="1466" spans="1:5">
      <c r="A1466" s="67">
        <v>2891</v>
      </c>
      <c r="B1466" s="67">
        <v>63</v>
      </c>
      <c r="C1466" s="63">
        <v>642</v>
      </c>
      <c r="D1466" s="63">
        <v>541</v>
      </c>
      <c r="E1466" s="63" t="s">
        <v>45</v>
      </c>
    </row>
    <row r="1467" spans="1:5">
      <c r="A1467" s="67">
        <v>2898</v>
      </c>
      <c r="B1467" s="67">
        <v>63</v>
      </c>
      <c r="C1467" s="63">
        <v>642</v>
      </c>
      <c r="D1467" s="63">
        <v>541</v>
      </c>
      <c r="E1467" s="63" t="s">
        <v>45</v>
      </c>
    </row>
    <row r="1468" spans="1:5">
      <c r="A1468" s="67">
        <v>2899</v>
      </c>
      <c r="B1468" s="67">
        <v>63</v>
      </c>
      <c r="C1468" s="63">
        <v>642</v>
      </c>
      <c r="D1468" s="63">
        <v>541</v>
      </c>
      <c r="E1468" s="63" t="s">
        <v>45</v>
      </c>
    </row>
    <row r="1469" spans="1:5">
      <c r="A1469" s="67">
        <v>2900</v>
      </c>
      <c r="B1469" s="67">
        <v>64</v>
      </c>
      <c r="C1469" s="63">
        <v>2186</v>
      </c>
      <c r="D1469" s="63">
        <v>80</v>
      </c>
      <c r="E1469" s="63" t="s">
        <v>46</v>
      </c>
    </row>
    <row r="1470" spans="1:5">
      <c r="A1470" s="67">
        <v>2901</v>
      </c>
      <c r="B1470" s="67">
        <v>64</v>
      </c>
      <c r="C1470" s="63">
        <v>2186</v>
      </c>
      <c r="D1470" s="63">
        <v>80</v>
      </c>
      <c r="E1470" s="63" t="s">
        <v>46</v>
      </c>
    </row>
    <row r="1471" spans="1:5">
      <c r="A1471" s="67">
        <v>2902</v>
      </c>
      <c r="B1471" s="67">
        <v>64</v>
      </c>
      <c r="C1471" s="63">
        <v>2186</v>
      </c>
      <c r="D1471" s="63">
        <v>80</v>
      </c>
      <c r="E1471" s="63" t="s">
        <v>46</v>
      </c>
    </row>
    <row r="1472" spans="1:5">
      <c r="A1472" s="67">
        <v>2903</v>
      </c>
      <c r="B1472" s="67">
        <v>64</v>
      </c>
      <c r="C1472" s="63">
        <v>2186</v>
      </c>
      <c r="D1472" s="63">
        <v>80</v>
      </c>
      <c r="E1472" s="63" t="s">
        <v>46</v>
      </c>
    </row>
    <row r="1473" spans="1:5">
      <c r="A1473" s="67">
        <v>2904</v>
      </c>
      <c r="B1473" s="67">
        <v>64</v>
      </c>
      <c r="C1473" s="63">
        <v>2186</v>
      </c>
      <c r="D1473" s="63">
        <v>80</v>
      </c>
      <c r="E1473" s="63" t="s">
        <v>46</v>
      </c>
    </row>
    <row r="1474" spans="1:5">
      <c r="A1474" s="67">
        <v>2905</v>
      </c>
      <c r="B1474" s="67">
        <v>64</v>
      </c>
      <c r="C1474" s="63">
        <v>2186</v>
      </c>
      <c r="D1474" s="63">
        <v>80</v>
      </c>
      <c r="E1474" s="63" t="s">
        <v>46</v>
      </c>
    </row>
    <row r="1475" spans="1:5">
      <c r="A1475" s="67">
        <v>2906</v>
      </c>
      <c r="B1475" s="67">
        <v>64</v>
      </c>
      <c r="C1475" s="63">
        <v>2186</v>
      </c>
      <c r="D1475" s="63">
        <v>80</v>
      </c>
      <c r="E1475" s="63" t="s">
        <v>46</v>
      </c>
    </row>
    <row r="1476" spans="1:5">
      <c r="A1476" s="67">
        <v>2911</v>
      </c>
      <c r="B1476" s="67">
        <v>64</v>
      </c>
      <c r="C1476" s="63">
        <v>2186</v>
      </c>
      <c r="D1476" s="63">
        <v>80</v>
      </c>
      <c r="E1476" s="63" t="s">
        <v>46</v>
      </c>
    </row>
    <row r="1477" spans="1:5">
      <c r="A1477" s="67">
        <v>2912</v>
      </c>
      <c r="B1477" s="67">
        <v>64</v>
      </c>
      <c r="C1477" s="63">
        <v>2186</v>
      </c>
      <c r="D1477" s="63">
        <v>80</v>
      </c>
      <c r="E1477" s="63" t="s">
        <v>46</v>
      </c>
    </row>
    <row r="1478" spans="1:5">
      <c r="A1478" s="67">
        <v>2913</v>
      </c>
      <c r="B1478" s="67">
        <v>64</v>
      </c>
      <c r="C1478" s="63">
        <v>2186</v>
      </c>
      <c r="D1478" s="63">
        <v>80</v>
      </c>
      <c r="E1478" s="63" t="s">
        <v>46</v>
      </c>
    </row>
    <row r="1479" spans="1:5">
      <c r="A1479" s="67">
        <v>2914</v>
      </c>
      <c r="B1479" s="67">
        <v>64</v>
      </c>
      <c r="C1479" s="63">
        <v>2186</v>
      </c>
      <c r="D1479" s="63">
        <v>80</v>
      </c>
      <c r="E1479" s="63" t="s">
        <v>46</v>
      </c>
    </row>
    <row r="1480" spans="1:5">
      <c r="A1480" s="67">
        <v>3000</v>
      </c>
      <c r="B1480" s="67">
        <v>18</v>
      </c>
      <c r="C1480" s="63">
        <v>1590</v>
      </c>
      <c r="D1480" s="63">
        <v>100</v>
      </c>
      <c r="E1480" s="63" t="s">
        <v>47</v>
      </c>
    </row>
    <row r="1481" spans="1:5">
      <c r="A1481" s="67">
        <v>3001</v>
      </c>
      <c r="B1481" s="67">
        <v>18</v>
      </c>
      <c r="C1481" s="63">
        <v>1590</v>
      </c>
      <c r="D1481" s="63">
        <v>100</v>
      </c>
      <c r="E1481" s="63" t="s">
        <v>47</v>
      </c>
    </row>
    <row r="1482" spans="1:5">
      <c r="A1482" s="67">
        <v>3002</v>
      </c>
      <c r="B1482" s="67">
        <v>18</v>
      </c>
      <c r="C1482" s="63">
        <v>1590</v>
      </c>
      <c r="D1482" s="63">
        <v>100</v>
      </c>
      <c r="E1482" s="63" t="s">
        <v>47</v>
      </c>
    </row>
    <row r="1483" spans="1:5">
      <c r="A1483" s="67">
        <v>3003</v>
      </c>
      <c r="B1483" s="67">
        <v>18</v>
      </c>
      <c r="C1483" s="63">
        <v>1590</v>
      </c>
      <c r="D1483" s="63">
        <v>100</v>
      </c>
      <c r="E1483" s="63" t="s">
        <v>47</v>
      </c>
    </row>
    <row r="1484" spans="1:5">
      <c r="A1484" s="67">
        <v>3004</v>
      </c>
      <c r="B1484" s="67">
        <v>18</v>
      </c>
      <c r="C1484" s="63">
        <v>1590</v>
      </c>
      <c r="D1484" s="63">
        <v>100</v>
      </c>
      <c r="E1484" s="63" t="s">
        <v>47</v>
      </c>
    </row>
    <row r="1485" spans="1:5">
      <c r="A1485" s="67">
        <v>3005</v>
      </c>
      <c r="B1485" s="67">
        <v>18</v>
      </c>
      <c r="C1485" s="63">
        <v>1590</v>
      </c>
      <c r="D1485" s="63">
        <v>100</v>
      </c>
      <c r="E1485" s="63" t="s">
        <v>47</v>
      </c>
    </row>
    <row r="1486" spans="1:5">
      <c r="A1486" s="67">
        <v>3006</v>
      </c>
      <c r="B1486" s="67">
        <v>18</v>
      </c>
      <c r="C1486" s="63">
        <v>1590</v>
      </c>
      <c r="D1486" s="63">
        <v>100</v>
      </c>
      <c r="E1486" s="63" t="s">
        <v>47</v>
      </c>
    </row>
    <row r="1487" spans="1:5">
      <c r="A1487" s="67">
        <v>3008</v>
      </c>
      <c r="B1487" s="67">
        <v>18</v>
      </c>
      <c r="C1487" s="63">
        <v>1590</v>
      </c>
      <c r="D1487" s="63">
        <v>100</v>
      </c>
      <c r="E1487" s="63" t="s">
        <v>47</v>
      </c>
    </row>
    <row r="1488" spans="1:5">
      <c r="A1488" s="67">
        <v>3010</v>
      </c>
      <c r="B1488" s="67">
        <v>18</v>
      </c>
      <c r="C1488" s="63">
        <v>1590</v>
      </c>
      <c r="D1488" s="63">
        <v>100</v>
      </c>
      <c r="E1488" s="63" t="s">
        <v>47</v>
      </c>
    </row>
    <row r="1489" spans="1:5">
      <c r="A1489" s="67">
        <v>3011</v>
      </c>
      <c r="B1489" s="67">
        <v>18</v>
      </c>
      <c r="C1489" s="63">
        <v>1590</v>
      </c>
      <c r="D1489" s="63">
        <v>100</v>
      </c>
      <c r="E1489" s="63" t="s">
        <v>47</v>
      </c>
    </row>
    <row r="1490" spans="1:5">
      <c r="A1490" s="67">
        <v>3012</v>
      </c>
      <c r="B1490" s="67">
        <v>18</v>
      </c>
      <c r="C1490" s="63">
        <v>1590</v>
      </c>
      <c r="D1490" s="63">
        <v>100</v>
      </c>
      <c r="E1490" s="63" t="s">
        <v>47</v>
      </c>
    </row>
    <row r="1491" spans="1:5">
      <c r="A1491" s="67">
        <v>3013</v>
      </c>
      <c r="B1491" s="67">
        <v>18</v>
      </c>
      <c r="C1491" s="63">
        <v>1590</v>
      </c>
      <c r="D1491" s="63">
        <v>100</v>
      </c>
      <c r="E1491" s="63" t="s">
        <v>47</v>
      </c>
    </row>
    <row r="1492" spans="1:5">
      <c r="A1492" s="67">
        <v>3015</v>
      </c>
      <c r="B1492" s="67">
        <v>18</v>
      </c>
      <c r="C1492" s="63">
        <v>1590</v>
      </c>
      <c r="D1492" s="63">
        <v>100</v>
      </c>
      <c r="E1492" s="63" t="s">
        <v>47</v>
      </c>
    </row>
    <row r="1493" spans="1:5">
      <c r="A1493" s="67">
        <v>3016</v>
      </c>
      <c r="B1493" s="67">
        <v>18</v>
      </c>
      <c r="C1493" s="63">
        <v>1590</v>
      </c>
      <c r="D1493" s="63">
        <v>100</v>
      </c>
      <c r="E1493" s="63" t="s">
        <v>47</v>
      </c>
    </row>
    <row r="1494" spans="1:5">
      <c r="A1494" s="67">
        <v>3018</v>
      </c>
      <c r="B1494" s="67">
        <v>18</v>
      </c>
      <c r="C1494" s="63">
        <v>1590</v>
      </c>
      <c r="D1494" s="63">
        <v>100</v>
      </c>
      <c r="E1494" s="63" t="s">
        <v>47</v>
      </c>
    </row>
    <row r="1495" spans="1:5">
      <c r="A1495" s="67">
        <v>3019</v>
      </c>
      <c r="B1495" s="67">
        <v>18</v>
      </c>
      <c r="C1495" s="63">
        <v>1590</v>
      </c>
      <c r="D1495" s="63">
        <v>100</v>
      </c>
      <c r="E1495" s="63" t="s">
        <v>47</v>
      </c>
    </row>
    <row r="1496" spans="1:5">
      <c r="A1496" s="67">
        <v>3020</v>
      </c>
      <c r="B1496" s="67">
        <v>18</v>
      </c>
      <c r="C1496" s="63">
        <v>1590</v>
      </c>
      <c r="D1496" s="63">
        <v>100</v>
      </c>
      <c r="E1496" s="63" t="s">
        <v>47</v>
      </c>
    </row>
    <row r="1497" spans="1:5">
      <c r="A1497" s="67">
        <v>3021</v>
      </c>
      <c r="B1497" s="67">
        <v>18</v>
      </c>
      <c r="C1497" s="63">
        <v>1590</v>
      </c>
      <c r="D1497" s="63">
        <v>100</v>
      </c>
      <c r="E1497" s="63" t="s">
        <v>47</v>
      </c>
    </row>
    <row r="1498" spans="1:5">
      <c r="A1498" s="67">
        <v>3022</v>
      </c>
      <c r="B1498" s="67">
        <v>18</v>
      </c>
      <c r="C1498" s="63">
        <v>1590</v>
      </c>
      <c r="D1498" s="63">
        <v>100</v>
      </c>
      <c r="E1498" s="63" t="s">
        <v>47</v>
      </c>
    </row>
    <row r="1499" spans="1:5">
      <c r="A1499" s="67">
        <v>3023</v>
      </c>
      <c r="B1499" s="67">
        <v>18</v>
      </c>
      <c r="C1499" s="63">
        <v>1590</v>
      </c>
      <c r="D1499" s="63">
        <v>100</v>
      </c>
      <c r="E1499" s="63" t="s">
        <v>47</v>
      </c>
    </row>
    <row r="1500" spans="1:5">
      <c r="A1500" s="67">
        <v>3024</v>
      </c>
      <c r="B1500" s="67">
        <v>18</v>
      </c>
      <c r="C1500" s="63">
        <v>1590</v>
      </c>
      <c r="D1500" s="63">
        <v>100</v>
      </c>
      <c r="E1500" s="63" t="s">
        <v>47</v>
      </c>
    </row>
    <row r="1501" spans="1:5">
      <c r="A1501" s="67">
        <v>3025</v>
      </c>
      <c r="B1501" s="67">
        <v>18</v>
      </c>
      <c r="C1501" s="63">
        <v>1590</v>
      </c>
      <c r="D1501" s="63">
        <v>100</v>
      </c>
      <c r="E1501" s="63" t="s">
        <v>47</v>
      </c>
    </row>
    <row r="1502" spans="1:5">
      <c r="A1502" s="67">
        <v>3026</v>
      </c>
      <c r="B1502" s="67">
        <v>18</v>
      </c>
      <c r="C1502" s="63">
        <v>1590</v>
      </c>
      <c r="D1502" s="63">
        <v>100</v>
      </c>
      <c r="E1502" s="63" t="s">
        <v>47</v>
      </c>
    </row>
    <row r="1503" spans="1:5">
      <c r="A1503" s="67">
        <v>3028</v>
      </c>
      <c r="B1503" s="67">
        <v>18</v>
      </c>
      <c r="C1503" s="63">
        <v>1590</v>
      </c>
      <c r="D1503" s="63">
        <v>100</v>
      </c>
      <c r="E1503" s="63" t="s">
        <v>47</v>
      </c>
    </row>
    <row r="1504" spans="1:5">
      <c r="A1504" s="67">
        <v>3029</v>
      </c>
      <c r="B1504" s="67">
        <v>18</v>
      </c>
      <c r="C1504" s="63">
        <v>1590</v>
      </c>
      <c r="D1504" s="63">
        <v>100</v>
      </c>
      <c r="E1504" s="63" t="s">
        <v>47</v>
      </c>
    </row>
    <row r="1505" spans="1:5">
      <c r="A1505" s="67">
        <v>3030</v>
      </c>
      <c r="B1505" s="67">
        <v>18</v>
      </c>
      <c r="C1505" s="63">
        <v>1590</v>
      </c>
      <c r="D1505" s="63">
        <v>100</v>
      </c>
      <c r="E1505" s="63" t="s">
        <v>47</v>
      </c>
    </row>
    <row r="1506" spans="1:5">
      <c r="A1506" s="67">
        <v>3031</v>
      </c>
      <c r="B1506" s="67">
        <v>18</v>
      </c>
      <c r="C1506" s="63">
        <v>1590</v>
      </c>
      <c r="D1506" s="63">
        <v>100</v>
      </c>
      <c r="E1506" s="63" t="s">
        <v>47</v>
      </c>
    </row>
    <row r="1507" spans="1:5">
      <c r="A1507" s="67">
        <v>3032</v>
      </c>
      <c r="B1507" s="67">
        <v>18</v>
      </c>
      <c r="C1507" s="63">
        <v>1590</v>
      </c>
      <c r="D1507" s="63">
        <v>100</v>
      </c>
      <c r="E1507" s="63" t="s">
        <v>47</v>
      </c>
    </row>
    <row r="1508" spans="1:5">
      <c r="A1508" s="67">
        <v>3033</v>
      </c>
      <c r="B1508" s="67">
        <v>18</v>
      </c>
      <c r="C1508" s="63">
        <v>1590</v>
      </c>
      <c r="D1508" s="63">
        <v>100</v>
      </c>
      <c r="E1508" s="63" t="s">
        <v>47</v>
      </c>
    </row>
    <row r="1509" spans="1:5">
      <c r="A1509" s="67">
        <v>3034</v>
      </c>
      <c r="B1509" s="67">
        <v>18</v>
      </c>
      <c r="C1509" s="63">
        <v>1590</v>
      </c>
      <c r="D1509" s="63">
        <v>100</v>
      </c>
      <c r="E1509" s="63" t="s">
        <v>47</v>
      </c>
    </row>
    <row r="1510" spans="1:5">
      <c r="A1510" s="67">
        <v>3036</v>
      </c>
      <c r="B1510" s="67">
        <v>18</v>
      </c>
      <c r="C1510" s="63">
        <v>1590</v>
      </c>
      <c r="D1510" s="63">
        <v>100</v>
      </c>
      <c r="E1510" s="63" t="s">
        <v>47</v>
      </c>
    </row>
    <row r="1511" spans="1:5">
      <c r="A1511" s="67">
        <v>3037</v>
      </c>
      <c r="B1511" s="67">
        <v>18</v>
      </c>
      <c r="C1511" s="63">
        <v>1590</v>
      </c>
      <c r="D1511" s="63">
        <v>100</v>
      </c>
      <c r="E1511" s="63" t="s">
        <v>47</v>
      </c>
    </row>
    <row r="1512" spans="1:5">
      <c r="A1512" s="67">
        <v>3038</v>
      </c>
      <c r="B1512" s="67">
        <v>18</v>
      </c>
      <c r="C1512" s="63">
        <v>1590</v>
      </c>
      <c r="D1512" s="63">
        <v>100</v>
      </c>
      <c r="E1512" s="63" t="s">
        <v>47</v>
      </c>
    </row>
    <row r="1513" spans="1:5">
      <c r="A1513" s="67">
        <v>3039</v>
      </c>
      <c r="B1513" s="67">
        <v>18</v>
      </c>
      <c r="C1513" s="63">
        <v>1590</v>
      </c>
      <c r="D1513" s="63">
        <v>100</v>
      </c>
      <c r="E1513" s="63" t="s">
        <v>47</v>
      </c>
    </row>
    <row r="1514" spans="1:5">
      <c r="A1514" s="67">
        <v>3040</v>
      </c>
      <c r="B1514" s="67">
        <v>18</v>
      </c>
      <c r="C1514" s="63">
        <v>1590</v>
      </c>
      <c r="D1514" s="63">
        <v>100</v>
      </c>
      <c r="E1514" s="63" t="s">
        <v>47</v>
      </c>
    </row>
    <row r="1515" spans="1:5">
      <c r="A1515" s="67">
        <v>3041</v>
      </c>
      <c r="B1515" s="67">
        <v>18</v>
      </c>
      <c r="C1515" s="63">
        <v>1590</v>
      </c>
      <c r="D1515" s="63">
        <v>100</v>
      </c>
      <c r="E1515" s="63" t="s">
        <v>47</v>
      </c>
    </row>
    <row r="1516" spans="1:5">
      <c r="A1516" s="67">
        <v>3042</v>
      </c>
      <c r="B1516" s="67">
        <v>18</v>
      </c>
      <c r="C1516" s="63">
        <v>1590</v>
      </c>
      <c r="D1516" s="63">
        <v>100</v>
      </c>
      <c r="E1516" s="63" t="s">
        <v>47</v>
      </c>
    </row>
    <row r="1517" spans="1:5">
      <c r="A1517" s="67">
        <v>3043</v>
      </c>
      <c r="B1517" s="67">
        <v>18</v>
      </c>
      <c r="C1517" s="63">
        <v>1590</v>
      </c>
      <c r="D1517" s="63">
        <v>100</v>
      </c>
      <c r="E1517" s="63" t="s">
        <v>47</v>
      </c>
    </row>
    <row r="1518" spans="1:5">
      <c r="A1518" s="67">
        <v>3044</v>
      </c>
      <c r="B1518" s="67">
        <v>18</v>
      </c>
      <c r="C1518" s="63">
        <v>1590</v>
      </c>
      <c r="D1518" s="63">
        <v>100</v>
      </c>
      <c r="E1518" s="63" t="s">
        <v>47</v>
      </c>
    </row>
    <row r="1519" spans="1:5">
      <c r="A1519" s="67">
        <v>3045</v>
      </c>
      <c r="B1519" s="67">
        <v>18</v>
      </c>
      <c r="C1519" s="63">
        <v>1590</v>
      </c>
      <c r="D1519" s="63">
        <v>100</v>
      </c>
      <c r="E1519" s="63" t="s">
        <v>47</v>
      </c>
    </row>
    <row r="1520" spans="1:5">
      <c r="A1520" s="67">
        <v>3046</v>
      </c>
      <c r="B1520" s="67">
        <v>18</v>
      </c>
      <c r="C1520" s="63">
        <v>1590</v>
      </c>
      <c r="D1520" s="63">
        <v>100</v>
      </c>
      <c r="E1520" s="63" t="s">
        <v>47</v>
      </c>
    </row>
    <row r="1521" spans="1:5">
      <c r="A1521" s="67">
        <v>3047</v>
      </c>
      <c r="B1521" s="67">
        <v>18</v>
      </c>
      <c r="C1521" s="63">
        <v>1590</v>
      </c>
      <c r="D1521" s="63">
        <v>100</v>
      </c>
      <c r="E1521" s="63" t="s">
        <v>47</v>
      </c>
    </row>
    <row r="1522" spans="1:5">
      <c r="A1522" s="67">
        <v>3048</v>
      </c>
      <c r="B1522" s="67">
        <v>18</v>
      </c>
      <c r="C1522" s="63">
        <v>1590</v>
      </c>
      <c r="D1522" s="63">
        <v>100</v>
      </c>
      <c r="E1522" s="63" t="s">
        <v>47</v>
      </c>
    </row>
    <row r="1523" spans="1:5">
      <c r="A1523" s="67">
        <v>3049</v>
      </c>
      <c r="B1523" s="67">
        <v>18</v>
      </c>
      <c r="C1523" s="63">
        <v>1590</v>
      </c>
      <c r="D1523" s="63">
        <v>100</v>
      </c>
      <c r="E1523" s="63" t="s">
        <v>47</v>
      </c>
    </row>
    <row r="1524" spans="1:5">
      <c r="A1524" s="67">
        <v>3050</v>
      </c>
      <c r="B1524" s="67">
        <v>18</v>
      </c>
      <c r="C1524" s="63">
        <v>1590</v>
      </c>
      <c r="D1524" s="63">
        <v>100</v>
      </c>
      <c r="E1524" s="63" t="s">
        <v>47</v>
      </c>
    </row>
    <row r="1525" spans="1:5">
      <c r="A1525" s="67">
        <v>3051</v>
      </c>
      <c r="B1525" s="67">
        <v>18</v>
      </c>
      <c r="C1525" s="63">
        <v>1590</v>
      </c>
      <c r="D1525" s="63">
        <v>100</v>
      </c>
      <c r="E1525" s="63" t="s">
        <v>47</v>
      </c>
    </row>
    <row r="1526" spans="1:5">
      <c r="A1526" s="67">
        <v>3052</v>
      </c>
      <c r="B1526" s="67">
        <v>18</v>
      </c>
      <c r="C1526" s="63">
        <v>1590</v>
      </c>
      <c r="D1526" s="63">
        <v>100</v>
      </c>
      <c r="E1526" s="63" t="s">
        <v>47</v>
      </c>
    </row>
    <row r="1527" spans="1:5">
      <c r="A1527" s="67">
        <v>3053</v>
      </c>
      <c r="B1527" s="67">
        <v>18</v>
      </c>
      <c r="C1527" s="63">
        <v>1590</v>
      </c>
      <c r="D1527" s="63">
        <v>100</v>
      </c>
      <c r="E1527" s="63" t="s">
        <v>47</v>
      </c>
    </row>
    <row r="1528" spans="1:5">
      <c r="A1528" s="67">
        <v>3054</v>
      </c>
      <c r="B1528" s="67">
        <v>18</v>
      </c>
      <c r="C1528" s="63">
        <v>1590</v>
      </c>
      <c r="D1528" s="63">
        <v>100</v>
      </c>
      <c r="E1528" s="63" t="s">
        <v>47</v>
      </c>
    </row>
    <row r="1529" spans="1:5">
      <c r="A1529" s="67">
        <v>3055</v>
      </c>
      <c r="B1529" s="67">
        <v>18</v>
      </c>
      <c r="C1529" s="63">
        <v>1590</v>
      </c>
      <c r="D1529" s="63">
        <v>100</v>
      </c>
      <c r="E1529" s="63" t="s">
        <v>47</v>
      </c>
    </row>
    <row r="1530" spans="1:5">
      <c r="A1530" s="67">
        <v>3056</v>
      </c>
      <c r="B1530" s="67">
        <v>18</v>
      </c>
      <c r="C1530" s="63">
        <v>1590</v>
      </c>
      <c r="D1530" s="63">
        <v>100</v>
      </c>
      <c r="E1530" s="63" t="s">
        <v>47</v>
      </c>
    </row>
    <row r="1531" spans="1:5">
      <c r="A1531" s="67">
        <v>3057</v>
      </c>
      <c r="B1531" s="67">
        <v>18</v>
      </c>
      <c r="C1531" s="63">
        <v>1590</v>
      </c>
      <c r="D1531" s="63">
        <v>100</v>
      </c>
      <c r="E1531" s="63" t="s">
        <v>47</v>
      </c>
    </row>
    <row r="1532" spans="1:5">
      <c r="A1532" s="67">
        <v>3058</v>
      </c>
      <c r="B1532" s="67">
        <v>18</v>
      </c>
      <c r="C1532" s="63">
        <v>1590</v>
      </c>
      <c r="D1532" s="63">
        <v>100</v>
      </c>
      <c r="E1532" s="63" t="s">
        <v>47</v>
      </c>
    </row>
    <row r="1533" spans="1:5">
      <c r="A1533" s="67">
        <v>3059</v>
      </c>
      <c r="B1533" s="67">
        <v>18</v>
      </c>
      <c r="C1533" s="63">
        <v>1590</v>
      </c>
      <c r="D1533" s="63">
        <v>100</v>
      </c>
      <c r="E1533" s="63" t="s">
        <v>47</v>
      </c>
    </row>
    <row r="1534" spans="1:5">
      <c r="A1534" s="67">
        <v>3060</v>
      </c>
      <c r="B1534" s="67">
        <v>18</v>
      </c>
      <c r="C1534" s="63">
        <v>1590</v>
      </c>
      <c r="D1534" s="63">
        <v>100</v>
      </c>
      <c r="E1534" s="63" t="s">
        <v>47</v>
      </c>
    </row>
    <row r="1535" spans="1:5">
      <c r="A1535" s="67">
        <v>3061</v>
      </c>
      <c r="B1535" s="67">
        <v>18</v>
      </c>
      <c r="C1535" s="63">
        <v>1590</v>
      </c>
      <c r="D1535" s="63">
        <v>100</v>
      </c>
      <c r="E1535" s="63" t="s">
        <v>47</v>
      </c>
    </row>
    <row r="1536" spans="1:5">
      <c r="A1536" s="67">
        <v>3062</v>
      </c>
      <c r="B1536" s="67">
        <v>18</v>
      </c>
      <c r="C1536" s="63">
        <v>1590</v>
      </c>
      <c r="D1536" s="63">
        <v>100</v>
      </c>
      <c r="E1536" s="63" t="s">
        <v>47</v>
      </c>
    </row>
    <row r="1537" spans="1:5">
      <c r="A1537" s="67">
        <v>3063</v>
      </c>
      <c r="B1537" s="67">
        <v>18</v>
      </c>
      <c r="C1537" s="63">
        <v>1590</v>
      </c>
      <c r="D1537" s="63">
        <v>100</v>
      </c>
      <c r="E1537" s="63" t="s">
        <v>47</v>
      </c>
    </row>
    <row r="1538" spans="1:5">
      <c r="A1538" s="67">
        <v>3064</v>
      </c>
      <c r="B1538" s="67">
        <v>18</v>
      </c>
      <c r="C1538" s="63">
        <v>1590</v>
      </c>
      <c r="D1538" s="63">
        <v>100</v>
      </c>
      <c r="E1538" s="63" t="s">
        <v>47</v>
      </c>
    </row>
    <row r="1539" spans="1:5">
      <c r="A1539" s="67">
        <v>3065</v>
      </c>
      <c r="B1539" s="67">
        <v>18</v>
      </c>
      <c r="C1539" s="63">
        <v>1590</v>
      </c>
      <c r="D1539" s="63">
        <v>100</v>
      </c>
      <c r="E1539" s="63" t="s">
        <v>47</v>
      </c>
    </row>
    <row r="1540" spans="1:5">
      <c r="A1540" s="67">
        <v>3066</v>
      </c>
      <c r="B1540" s="67">
        <v>18</v>
      </c>
      <c r="C1540" s="63">
        <v>1590</v>
      </c>
      <c r="D1540" s="63">
        <v>100</v>
      </c>
      <c r="E1540" s="63" t="s">
        <v>47</v>
      </c>
    </row>
    <row r="1541" spans="1:5">
      <c r="A1541" s="67">
        <v>3067</v>
      </c>
      <c r="B1541" s="67">
        <v>18</v>
      </c>
      <c r="C1541" s="63">
        <v>1590</v>
      </c>
      <c r="D1541" s="63">
        <v>100</v>
      </c>
      <c r="E1541" s="63" t="s">
        <v>47</v>
      </c>
    </row>
    <row r="1542" spans="1:5">
      <c r="A1542" s="67">
        <v>3068</v>
      </c>
      <c r="B1542" s="67">
        <v>18</v>
      </c>
      <c r="C1542" s="63">
        <v>1590</v>
      </c>
      <c r="D1542" s="63">
        <v>100</v>
      </c>
      <c r="E1542" s="63" t="s">
        <v>47</v>
      </c>
    </row>
    <row r="1543" spans="1:5">
      <c r="A1543" s="67">
        <v>3070</v>
      </c>
      <c r="B1543" s="67">
        <v>18</v>
      </c>
      <c r="C1543" s="63">
        <v>1590</v>
      </c>
      <c r="D1543" s="63">
        <v>100</v>
      </c>
      <c r="E1543" s="63" t="s">
        <v>47</v>
      </c>
    </row>
    <row r="1544" spans="1:5">
      <c r="A1544" s="67">
        <v>3071</v>
      </c>
      <c r="B1544" s="67">
        <v>18</v>
      </c>
      <c r="C1544" s="63">
        <v>1590</v>
      </c>
      <c r="D1544" s="63">
        <v>100</v>
      </c>
      <c r="E1544" s="63" t="s">
        <v>47</v>
      </c>
    </row>
    <row r="1545" spans="1:5">
      <c r="A1545" s="67">
        <v>3072</v>
      </c>
      <c r="B1545" s="67">
        <v>18</v>
      </c>
      <c r="C1545" s="63">
        <v>1590</v>
      </c>
      <c r="D1545" s="63">
        <v>100</v>
      </c>
      <c r="E1545" s="63" t="s">
        <v>47</v>
      </c>
    </row>
    <row r="1546" spans="1:5">
      <c r="A1546" s="67">
        <v>3073</v>
      </c>
      <c r="B1546" s="67">
        <v>18</v>
      </c>
      <c r="C1546" s="63">
        <v>1590</v>
      </c>
      <c r="D1546" s="63">
        <v>100</v>
      </c>
      <c r="E1546" s="63" t="s">
        <v>47</v>
      </c>
    </row>
    <row r="1547" spans="1:5">
      <c r="A1547" s="67">
        <v>3074</v>
      </c>
      <c r="B1547" s="67">
        <v>18</v>
      </c>
      <c r="C1547" s="63">
        <v>1590</v>
      </c>
      <c r="D1547" s="63">
        <v>100</v>
      </c>
      <c r="E1547" s="63" t="s">
        <v>47</v>
      </c>
    </row>
    <row r="1548" spans="1:5">
      <c r="A1548" s="67">
        <v>3075</v>
      </c>
      <c r="B1548" s="67">
        <v>18</v>
      </c>
      <c r="C1548" s="63">
        <v>1590</v>
      </c>
      <c r="D1548" s="63">
        <v>100</v>
      </c>
      <c r="E1548" s="63" t="s">
        <v>47</v>
      </c>
    </row>
    <row r="1549" spans="1:5">
      <c r="A1549" s="67">
        <v>3076</v>
      </c>
      <c r="B1549" s="67">
        <v>18</v>
      </c>
      <c r="C1549" s="63">
        <v>1590</v>
      </c>
      <c r="D1549" s="63">
        <v>100</v>
      </c>
      <c r="E1549" s="63" t="s">
        <v>47</v>
      </c>
    </row>
    <row r="1550" spans="1:5">
      <c r="A1550" s="67">
        <v>3078</v>
      </c>
      <c r="B1550" s="67">
        <v>18</v>
      </c>
      <c r="C1550" s="63">
        <v>1590</v>
      </c>
      <c r="D1550" s="63">
        <v>100</v>
      </c>
      <c r="E1550" s="63" t="s">
        <v>47</v>
      </c>
    </row>
    <row r="1551" spans="1:5">
      <c r="A1551" s="67">
        <v>3079</v>
      </c>
      <c r="B1551" s="67">
        <v>18</v>
      </c>
      <c r="C1551" s="63">
        <v>1590</v>
      </c>
      <c r="D1551" s="63">
        <v>100</v>
      </c>
      <c r="E1551" s="63" t="s">
        <v>47</v>
      </c>
    </row>
    <row r="1552" spans="1:5">
      <c r="A1552" s="67">
        <v>3081</v>
      </c>
      <c r="B1552" s="67">
        <v>18</v>
      </c>
      <c r="C1552" s="63">
        <v>1590</v>
      </c>
      <c r="D1552" s="63">
        <v>100</v>
      </c>
      <c r="E1552" s="63" t="s">
        <v>47</v>
      </c>
    </row>
    <row r="1553" spans="1:5">
      <c r="A1553" s="67">
        <v>3082</v>
      </c>
      <c r="B1553" s="67">
        <v>18</v>
      </c>
      <c r="C1553" s="63">
        <v>1590</v>
      </c>
      <c r="D1553" s="63">
        <v>100</v>
      </c>
      <c r="E1553" s="63" t="s">
        <v>47</v>
      </c>
    </row>
    <row r="1554" spans="1:5">
      <c r="A1554" s="67">
        <v>3083</v>
      </c>
      <c r="B1554" s="67">
        <v>18</v>
      </c>
      <c r="C1554" s="63">
        <v>1590</v>
      </c>
      <c r="D1554" s="63">
        <v>100</v>
      </c>
      <c r="E1554" s="63" t="s">
        <v>47</v>
      </c>
    </row>
    <row r="1555" spans="1:5">
      <c r="A1555" s="67">
        <v>3084</v>
      </c>
      <c r="B1555" s="67">
        <v>18</v>
      </c>
      <c r="C1555" s="63">
        <v>1590</v>
      </c>
      <c r="D1555" s="63">
        <v>100</v>
      </c>
      <c r="E1555" s="63" t="s">
        <v>47</v>
      </c>
    </row>
    <row r="1556" spans="1:5">
      <c r="A1556" s="67">
        <v>3085</v>
      </c>
      <c r="B1556" s="67">
        <v>18</v>
      </c>
      <c r="C1556" s="63">
        <v>1590</v>
      </c>
      <c r="D1556" s="63">
        <v>100</v>
      </c>
      <c r="E1556" s="63" t="s">
        <v>47</v>
      </c>
    </row>
    <row r="1557" spans="1:5">
      <c r="A1557" s="67">
        <v>3086</v>
      </c>
      <c r="B1557" s="67">
        <v>18</v>
      </c>
      <c r="C1557" s="63">
        <v>1590</v>
      </c>
      <c r="D1557" s="63">
        <v>100</v>
      </c>
      <c r="E1557" s="63" t="s">
        <v>47</v>
      </c>
    </row>
    <row r="1558" spans="1:5">
      <c r="A1558" s="67">
        <v>3087</v>
      </c>
      <c r="B1558" s="67">
        <v>18</v>
      </c>
      <c r="C1558" s="63">
        <v>1590</v>
      </c>
      <c r="D1558" s="63">
        <v>100</v>
      </c>
      <c r="E1558" s="63" t="s">
        <v>47</v>
      </c>
    </row>
    <row r="1559" spans="1:5">
      <c r="A1559" s="67">
        <v>3088</v>
      </c>
      <c r="B1559" s="67">
        <v>18</v>
      </c>
      <c r="C1559" s="63">
        <v>1590</v>
      </c>
      <c r="D1559" s="63">
        <v>100</v>
      </c>
      <c r="E1559" s="63" t="s">
        <v>47</v>
      </c>
    </row>
    <row r="1560" spans="1:5">
      <c r="A1560" s="67">
        <v>3089</v>
      </c>
      <c r="B1560" s="67">
        <v>18</v>
      </c>
      <c r="C1560" s="63">
        <v>1590</v>
      </c>
      <c r="D1560" s="63">
        <v>100</v>
      </c>
      <c r="E1560" s="63" t="s">
        <v>47</v>
      </c>
    </row>
    <row r="1561" spans="1:5">
      <c r="A1561" s="67">
        <v>3090</v>
      </c>
      <c r="B1561" s="67">
        <v>18</v>
      </c>
      <c r="C1561" s="63">
        <v>1590</v>
      </c>
      <c r="D1561" s="63">
        <v>100</v>
      </c>
      <c r="E1561" s="63" t="s">
        <v>47</v>
      </c>
    </row>
    <row r="1562" spans="1:5">
      <c r="A1562" s="67">
        <v>3091</v>
      </c>
      <c r="B1562" s="67">
        <v>18</v>
      </c>
      <c r="C1562" s="63">
        <v>1590</v>
      </c>
      <c r="D1562" s="63">
        <v>100</v>
      </c>
      <c r="E1562" s="63" t="s">
        <v>47</v>
      </c>
    </row>
    <row r="1563" spans="1:5">
      <c r="A1563" s="67">
        <v>3093</v>
      </c>
      <c r="B1563" s="67">
        <v>18</v>
      </c>
      <c r="C1563" s="63">
        <v>1590</v>
      </c>
      <c r="D1563" s="63">
        <v>100</v>
      </c>
      <c r="E1563" s="63" t="s">
        <v>47</v>
      </c>
    </row>
    <row r="1564" spans="1:5">
      <c r="A1564" s="67">
        <v>3094</v>
      </c>
      <c r="B1564" s="67">
        <v>18</v>
      </c>
      <c r="C1564" s="63">
        <v>1590</v>
      </c>
      <c r="D1564" s="63">
        <v>100</v>
      </c>
      <c r="E1564" s="63" t="s">
        <v>47</v>
      </c>
    </row>
    <row r="1565" spans="1:5">
      <c r="A1565" s="67">
        <v>3095</v>
      </c>
      <c r="B1565" s="67">
        <v>18</v>
      </c>
      <c r="C1565" s="63">
        <v>1590</v>
      </c>
      <c r="D1565" s="63">
        <v>100</v>
      </c>
      <c r="E1565" s="63" t="s">
        <v>47</v>
      </c>
    </row>
    <row r="1566" spans="1:5">
      <c r="A1566" s="67">
        <v>3096</v>
      </c>
      <c r="B1566" s="67">
        <v>18</v>
      </c>
      <c r="C1566" s="63">
        <v>1590</v>
      </c>
      <c r="D1566" s="63">
        <v>100</v>
      </c>
      <c r="E1566" s="63" t="s">
        <v>47</v>
      </c>
    </row>
    <row r="1567" spans="1:5">
      <c r="A1567" s="67">
        <v>3097</v>
      </c>
      <c r="B1567" s="67">
        <v>18</v>
      </c>
      <c r="C1567" s="63">
        <v>1590</v>
      </c>
      <c r="D1567" s="63">
        <v>100</v>
      </c>
      <c r="E1567" s="63" t="s">
        <v>47</v>
      </c>
    </row>
    <row r="1568" spans="1:5">
      <c r="A1568" s="67">
        <v>3099</v>
      </c>
      <c r="B1568" s="67">
        <v>18</v>
      </c>
      <c r="C1568" s="63">
        <v>1590</v>
      </c>
      <c r="D1568" s="63">
        <v>100</v>
      </c>
      <c r="E1568" s="63" t="s">
        <v>47</v>
      </c>
    </row>
    <row r="1569" spans="1:5">
      <c r="A1569" s="67">
        <v>3101</v>
      </c>
      <c r="B1569" s="67">
        <v>18</v>
      </c>
      <c r="C1569" s="63">
        <v>1590</v>
      </c>
      <c r="D1569" s="63">
        <v>100</v>
      </c>
      <c r="E1569" s="63" t="s">
        <v>47</v>
      </c>
    </row>
    <row r="1570" spans="1:5">
      <c r="A1570" s="67">
        <v>3102</v>
      </c>
      <c r="B1570" s="67">
        <v>18</v>
      </c>
      <c r="C1570" s="63">
        <v>1590</v>
      </c>
      <c r="D1570" s="63">
        <v>100</v>
      </c>
      <c r="E1570" s="63" t="s">
        <v>47</v>
      </c>
    </row>
    <row r="1571" spans="1:5">
      <c r="A1571" s="67">
        <v>3103</v>
      </c>
      <c r="B1571" s="67">
        <v>18</v>
      </c>
      <c r="C1571" s="63">
        <v>1590</v>
      </c>
      <c r="D1571" s="63">
        <v>100</v>
      </c>
      <c r="E1571" s="63" t="s">
        <v>47</v>
      </c>
    </row>
    <row r="1572" spans="1:5">
      <c r="A1572" s="67">
        <v>3104</v>
      </c>
      <c r="B1572" s="67">
        <v>18</v>
      </c>
      <c r="C1572" s="63">
        <v>1590</v>
      </c>
      <c r="D1572" s="63">
        <v>100</v>
      </c>
      <c r="E1572" s="63" t="s">
        <v>47</v>
      </c>
    </row>
    <row r="1573" spans="1:5">
      <c r="A1573" s="67">
        <v>3105</v>
      </c>
      <c r="B1573" s="67">
        <v>18</v>
      </c>
      <c r="C1573" s="63">
        <v>1590</v>
      </c>
      <c r="D1573" s="63">
        <v>100</v>
      </c>
      <c r="E1573" s="63" t="s">
        <v>47</v>
      </c>
    </row>
    <row r="1574" spans="1:5">
      <c r="A1574" s="67">
        <v>3106</v>
      </c>
      <c r="B1574" s="67">
        <v>18</v>
      </c>
      <c r="C1574" s="63">
        <v>1590</v>
      </c>
      <c r="D1574" s="63">
        <v>100</v>
      </c>
      <c r="E1574" s="63" t="s">
        <v>47</v>
      </c>
    </row>
    <row r="1575" spans="1:5">
      <c r="A1575" s="67">
        <v>3107</v>
      </c>
      <c r="B1575" s="67">
        <v>18</v>
      </c>
      <c r="C1575" s="63">
        <v>1590</v>
      </c>
      <c r="D1575" s="63">
        <v>100</v>
      </c>
      <c r="E1575" s="63" t="s">
        <v>47</v>
      </c>
    </row>
    <row r="1576" spans="1:5">
      <c r="A1576" s="67">
        <v>3108</v>
      </c>
      <c r="B1576" s="67">
        <v>18</v>
      </c>
      <c r="C1576" s="63">
        <v>1590</v>
      </c>
      <c r="D1576" s="63">
        <v>100</v>
      </c>
      <c r="E1576" s="63" t="s">
        <v>47</v>
      </c>
    </row>
    <row r="1577" spans="1:5">
      <c r="A1577" s="67">
        <v>3109</v>
      </c>
      <c r="B1577" s="67">
        <v>18</v>
      </c>
      <c r="C1577" s="63">
        <v>1590</v>
      </c>
      <c r="D1577" s="63">
        <v>100</v>
      </c>
      <c r="E1577" s="63" t="s">
        <v>47</v>
      </c>
    </row>
    <row r="1578" spans="1:5">
      <c r="A1578" s="67">
        <v>3110</v>
      </c>
      <c r="B1578" s="67">
        <v>18</v>
      </c>
      <c r="C1578" s="63">
        <v>1590</v>
      </c>
      <c r="D1578" s="63">
        <v>100</v>
      </c>
      <c r="E1578" s="63" t="s">
        <v>47</v>
      </c>
    </row>
    <row r="1579" spans="1:5">
      <c r="A1579" s="67">
        <v>3111</v>
      </c>
      <c r="B1579" s="67">
        <v>18</v>
      </c>
      <c r="C1579" s="63">
        <v>1590</v>
      </c>
      <c r="D1579" s="63">
        <v>100</v>
      </c>
      <c r="E1579" s="63" t="s">
        <v>47</v>
      </c>
    </row>
    <row r="1580" spans="1:5">
      <c r="A1580" s="67">
        <v>3113</v>
      </c>
      <c r="B1580" s="67">
        <v>18</v>
      </c>
      <c r="C1580" s="63">
        <v>1590</v>
      </c>
      <c r="D1580" s="63">
        <v>100</v>
      </c>
      <c r="E1580" s="63" t="s">
        <v>47</v>
      </c>
    </row>
    <row r="1581" spans="1:5">
      <c r="A1581" s="67">
        <v>3114</v>
      </c>
      <c r="B1581" s="67">
        <v>18</v>
      </c>
      <c r="C1581" s="63">
        <v>1590</v>
      </c>
      <c r="D1581" s="63">
        <v>100</v>
      </c>
      <c r="E1581" s="63" t="s">
        <v>47</v>
      </c>
    </row>
    <row r="1582" spans="1:5">
      <c r="A1582" s="67">
        <v>3115</v>
      </c>
      <c r="B1582" s="67">
        <v>18</v>
      </c>
      <c r="C1582" s="63">
        <v>1590</v>
      </c>
      <c r="D1582" s="63">
        <v>100</v>
      </c>
      <c r="E1582" s="63" t="s">
        <v>47</v>
      </c>
    </row>
    <row r="1583" spans="1:5">
      <c r="A1583" s="67">
        <v>3116</v>
      </c>
      <c r="B1583" s="67">
        <v>18</v>
      </c>
      <c r="C1583" s="63">
        <v>1590</v>
      </c>
      <c r="D1583" s="63">
        <v>100</v>
      </c>
      <c r="E1583" s="63" t="s">
        <v>47</v>
      </c>
    </row>
    <row r="1584" spans="1:5">
      <c r="A1584" s="67">
        <v>3121</v>
      </c>
      <c r="B1584" s="67">
        <v>18</v>
      </c>
      <c r="C1584" s="63">
        <v>1590</v>
      </c>
      <c r="D1584" s="63">
        <v>100</v>
      </c>
      <c r="E1584" s="63" t="s">
        <v>47</v>
      </c>
    </row>
    <row r="1585" spans="1:5">
      <c r="A1585" s="67">
        <v>3122</v>
      </c>
      <c r="B1585" s="67">
        <v>18</v>
      </c>
      <c r="C1585" s="63">
        <v>1590</v>
      </c>
      <c r="D1585" s="63">
        <v>100</v>
      </c>
      <c r="E1585" s="63" t="s">
        <v>47</v>
      </c>
    </row>
    <row r="1586" spans="1:5">
      <c r="A1586" s="67">
        <v>3123</v>
      </c>
      <c r="B1586" s="67">
        <v>18</v>
      </c>
      <c r="C1586" s="63">
        <v>1590</v>
      </c>
      <c r="D1586" s="63">
        <v>100</v>
      </c>
      <c r="E1586" s="63" t="s">
        <v>47</v>
      </c>
    </row>
    <row r="1587" spans="1:5">
      <c r="A1587" s="67">
        <v>3124</v>
      </c>
      <c r="B1587" s="67">
        <v>18</v>
      </c>
      <c r="C1587" s="63">
        <v>1590</v>
      </c>
      <c r="D1587" s="63">
        <v>100</v>
      </c>
      <c r="E1587" s="63" t="s">
        <v>47</v>
      </c>
    </row>
    <row r="1588" spans="1:5">
      <c r="A1588" s="67">
        <v>3125</v>
      </c>
      <c r="B1588" s="67">
        <v>18</v>
      </c>
      <c r="C1588" s="63">
        <v>1590</v>
      </c>
      <c r="D1588" s="63">
        <v>100</v>
      </c>
      <c r="E1588" s="63" t="s">
        <v>47</v>
      </c>
    </row>
    <row r="1589" spans="1:5">
      <c r="A1589" s="67">
        <v>3126</v>
      </c>
      <c r="B1589" s="67">
        <v>18</v>
      </c>
      <c r="C1589" s="63">
        <v>1590</v>
      </c>
      <c r="D1589" s="63">
        <v>100</v>
      </c>
      <c r="E1589" s="63" t="s">
        <v>47</v>
      </c>
    </row>
    <row r="1590" spans="1:5">
      <c r="A1590" s="67">
        <v>3127</v>
      </c>
      <c r="B1590" s="67">
        <v>18</v>
      </c>
      <c r="C1590" s="63">
        <v>1590</v>
      </c>
      <c r="D1590" s="63">
        <v>100</v>
      </c>
      <c r="E1590" s="63" t="s">
        <v>47</v>
      </c>
    </row>
    <row r="1591" spans="1:5">
      <c r="A1591" s="67">
        <v>3128</v>
      </c>
      <c r="B1591" s="67">
        <v>18</v>
      </c>
      <c r="C1591" s="63">
        <v>1590</v>
      </c>
      <c r="D1591" s="63">
        <v>100</v>
      </c>
      <c r="E1591" s="63" t="s">
        <v>47</v>
      </c>
    </row>
    <row r="1592" spans="1:5">
      <c r="A1592" s="67">
        <v>3129</v>
      </c>
      <c r="B1592" s="67">
        <v>18</v>
      </c>
      <c r="C1592" s="63">
        <v>1590</v>
      </c>
      <c r="D1592" s="63">
        <v>100</v>
      </c>
      <c r="E1592" s="63" t="s">
        <v>47</v>
      </c>
    </row>
    <row r="1593" spans="1:5">
      <c r="A1593" s="67">
        <v>3130</v>
      </c>
      <c r="B1593" s="67">
        <v>18</v>
      </c>
      <c r="C1593" s="63">
        <v>1590</v>
      </c>
      <c r="D1593" s="63">
        <v>100</v>
      </c>
      <c r="E1593" s="63" t="s">
        <v>47</v>
      </c>
    </row>
    <row r="1594" spans="1:5">
      <c r="A1594" s="67">
        <v>3131</v>
      </c>
      <c r="B1594" s="67">
        <v>18</v>
      </c>
      <c r="C1594" s="63">
        <v>1590</v>
      </c>
      <c r="D1594" s="63">
        <v>100</v>
      </c>
      <c r="E1594" s="63" t="s">
        <v>47</v>
      </c>
    </row>
    <row r="1595" spans="1:5">
      <c r="A1595" s="67">
        <v>3132</v>
      </c>
      <c r="B1595" s="67">
        <v>18</v>
      </c>
      <c r="C1595" s="63">
        <v>1590</v>
      </c>
      <c r="D1595" s="63">
        <v>100</v>
      </c>
      <c r="E1595" s="63" t="s">
        <v>47</v>
      </c>
    </row>
    <row r="1596" spans="1:5">
      <c r="A1596" s="67">
        <v>3133</v>
      </c>
      <c r="B1596" s="67">
        <v>18</v>
      </c>
      <c r="C1596" s="63">
        <v>1590</v>
      </c>
      <c r="D1596" s="63">
        <v>100</v>
      </c>
      <c r="E1596" s="63" t="s">
        <v>47</v>
      </c>
    </row>
    <row r="1597" spans="1:5">
      <c r="A1597" s="67">
        <v>3134</v>
      </c>
      <c r="B1597" s="67">
        <v>18</v>
      </c>
      <c r="C1597" s="63">
        <v>1590</v>
      </c>
      <c r="D1597" s="63">
        <v>100</v>
      </c>
      <c r="E1597" s="63" t="s">
        <v>47</v>
      </c>
    </row>
    <row r="1598" spans="1:5">
      <c r="A1598" s="67">
        <v>3135</v>
      </c>
      <c r="B1598" s="67">
        <v>18</v>
      </c>
      <c r="C1598" s="63">
        <v>1590</v>
      </c>
      <c r="D1598" s="63">
        <v>100</v>
      </c>
      <c r="E1598" s="63" t="s">
        <v>47</v>
      </c>
    </row>
    <row r="1599" spans="1:5">
      <c r="A1599" s="67">
        <v>3136</v>
      </c>
      <c r="B1599" s="67">
        <v>18</v>
      </c>
      <c r="C1599" s="63">
        <v>1590</v>
      </c>
      <c r="D1599" s="63">
        <v>100</v>
      </c>
      <c r="E1599" s="63" t="s">
        <v>47</v>
      </c>
    </row>
    <row r="1600" spans="1:5">
      <c r="A1600" s="67">
        <v>3137</v>
      </c>
      <c r="B1600" s="67">
        <v>18</v>
      </c>
      <c r="C1600" s="63">
        <v>1590</v>
      </c>
      <c r="D1600" s="63">
        <v>100</v>
      </c>
      <c r="E1600" s="63" t="s">
        <v>47</v>
      </c>
    </row>
    <row r="1601" spans="1:5">
      <c r="A1601" s="67">
        <v>3138</v>
      </c>
      <c r="B1601" s="67">
        <v>18</v>
      </c>
      <c r="C1601" s="63">
        <v>1590</v>
      </c>
      <c r="D1601" s="63">
        <v>100</v>
      </c>
      <c r="E1601" s="63" t="s">
        <v>47</v>
      </c>
    </row>
    <row r="1602" spans="1:5">
      <c r="A1602" s="67">
        <v>3139</v>
      </c>
      <c r="B1602" s="67">
        <v>18</v>
      </c>
      <c r="C1602" s="63">
        <v>1590</v>
      </c>
      <c r="D1602" s="63">
        <v>100</v>
      </c>
      <c r="E1602" s="63" t="s">
        <v>47</v>
      </c>
    </row>
    <row r="1603" spans="1:5">
      <c r="A1603" s="67">
        <v>3140</v>
      </c>
      <c r="B1603" s="67">
        <v>18</v>
      </c>
      <c r="C1603" s="63">
        <v>1590</v>
      </c>
      <c r="D1603" s="63">
        <v>100</v>
      </c>
      <c r="E1603" s="63" t="s">
        <v>47</v>
      </c>
    </row>
    <row r="1604" spans="1:5">
      <c r="A1604" s="67">
        <v>3141</v>
      </c>
      <c r="B1604" s="67">
        <v>18</v>
      </c>
      <c r="C1604" s="63">
        <v>1590</v>
      </c>
      <c r="D1604" s="63">
        <v>100</v>
      </c>
      <c r="E1604" s="63" t="s">
        <v>47</v>
      </c>
    </row>
    <row r="1605" spans="1:5">
      <c r="A1605" s="67">
        <v>3142</v>
      </c>
      <c r="B1605" s="67">
        <v>18</v>
      </c>
      <c r="C1605" s="63">
        <v>1590</v>
      </c>
      <c r="D1605" s="63">
        <v>100</v>
      </c>
      <c r="E1605" s="63" t="s">
        <v>47</v>
      </c>
    </row>
    <row r="1606" spans="1:5">
      <c r="A1606" s="67">
        <v>3143</v>
      </c>
      <c r="B1606" s="67">
        <v>18</v>
      </c>
      <c r="C1606" s="63">
        <v>1590</v>
      </c>
      <c r="D1606" s="63">
        <v>100</v>
      </c>
      <c r="E1606" s="63" t="s">
        <v>47</v>
      </c>
    </row>
    <row r="1607" spans="1:5">
      <c r="A1607" s="67">
        <v>3144</v>
      </c>
      <c r="B1607" s="67">
        <v>18</v>
      </c>
      <c r="C1607" s="63">
        <v>1590</v>
      </c>
      <c r="D1607" s="63">
        <v>100</v>
      </c>
      <c r="E1607" s="63" t="s">
        <v>47</v>
      </c>
    </row>
    <row r="1608" spans="1:5">
      <c r="A1608" s="67">
        <v>3145</v>
      </c>
      <c r="B1608" s="67">
        <v>18</v>
      </c>
      <c r="C1608" s="63">
        <v>1590</v>
      </c>
      <c r="D1608" s="63">
        <v>100</v>
      </c>
      <c r="E1608" s="63" t="s">
        <v>47</v>
      </c>
    </row>
    <row r="1609" spans="1:5">
      <c r="A1609" s="67">
        <v>3146</v>
      </c>
      <c r="B1609" s="67">
        <v>18</v>
      </c>
      <c r="C1609" s="63">
        <v>1590</v>
      </c>
      <c r="D1609" s="63">
        <v>100</v>
      </c>
      <c r="E1609" s="63" t="s">
        <v>47</v>
      </c>
    </row>
    <row r="1610" spans="1:5">
      <c r="A1610" s="67">
        <v>3147</v>
      </c>
      <c r="B1610" s="67">
        <v>18</v>
      </c>
      <c r="C1610" s="63">
        <v>1590</v>
      </c>
      <c r="D1610" s="63">
        <v>100</v>
      </c>
      <c r="E1610" s="63" t="s">
        <v>47</v>
      </c>
    </row>
    <row r="1611" spans="1:5">
      <c r="A1611" s="67">
        <v>3148</v>
      </c>
      <c r="B1611" s="67">
        <v>18</v>
      </c>
      <c r="C1611" s="63">
        <v>1590</v>
      </c>
      <c r="D1611" s="63">
        <v>100</v>
      </c>
      <c r="E1611" s="63" t="s">
        <v>47</v>
      </c>
    </row>
    <row r="1612" spans="1:5">
      <c r="A1612" s="67">
        <v>3149</v>
      </c>
      <c r="B1612" s="67">
        <v>18</v>
      </c>
      <c r="C1612" s="63">
        <v>1590</v>
      </c>
      <c r="D1612" s="63">
        <v>100</v>
      </c>
      <c r="E1612" s="63" t="s">
        <v>47</v>
      </c>
    </row>
    <row r="1613" spans="1:5">
      <c r="A1613" s="67">
        <v>3150</v>
      </c>
      <c r="B1613" s="67">
        <v>18</v>
      </c>
      <c r="C1613" s="63">
        <v>1590</v>
      </c>
      <c r="D1613" s="63">
        <v>100</v>
      </c>
      <c r="E1613" s="63" t="s">
        <v>47</v>
      </c>
    </row>
    <row r="1614" spans="1:5">
      <c r="A1614" s="67">
        <v>3151</v>
      </c>
      <c r="B1614" s="67">
        <v>18</v>
      </c>
      <c r="C1614" s="63">
        <v>1590</v>
      </c>
      <c r="D1614" s="63">
        <v>100</v>
      </c>
      <c r="E1614" s="63" t="s">
        <v>47</v>
      </c>
    </row>
    <row r="1615" spans="1:5">
      <c r="A1615" s="67">
        <v>3152</v>
      </c>
      <c r="B1615" s="67">
        <v>18</v>
      </c>
      <c r="C1615" s="63">
        <v>1590</v>
      </c>
      <c r="D1615" s="63">
        <v>100</v>
      </c>
      <c r="E1615" s="63" t="s">
        <v>47</v>
      </c>
    </row>
    <row r="1616" spans="1:5">
      <c r="A1616" s="67">
        <v>3153</v>
      </c>
      <c r="B1616" s="67">
        <v>18</v>
      </c>
      <c r="C1616" s="63">
        <v>1590</v>
      </c>
      <c r="D1616" s="63">
        <v>100</v>
      </c>
      <c r="E1616" s="63" t="s">
        <v>47</v>
      </c>
    </row>
    <row r="1617" spans="1:5">
      <c r="A1617" s="67">
        <v>3154</v>
      </c>
      <c r="B1617" s="67">
        <v>18</v>
      </c>
      <c r="C1617" s="63">
        <v>1590</v>
      </c>
      <c r="D1617" s="63">
        <v>100</v>
      </c>
      <c r="E1617" s="63" t="s">
        <v>47</v>
      </c>
    </row>
    <row r="1618" spans="1:5">
      <c r="A1618" s="67">
        <v>3155</v>
      </c>
      <c r="B1618" s="67">
        <v>18</v>
      </c>
      <c r="C1618" s="63">
        <v>1590</v>
      </c>
      <c r="D1618" s="63">
        <v>100</v>
      </c>
      <c r="E1618" s="63" t="s">
        <v>47</v>
      </c>
    </row>
    <row r="1619" spans="1:5">
      <c r="A1619" s="67">
        <v>3156</v>
      </c>
      <c r="B1619" s="67">
        <v>18</v>
      </c>
      <c r="C1619" s="63">
        <v>1590</v>
      </c>
      <c r="D1619" s="63">
        <v>100</v>
      </c>
      <c r="E1619" s="63" t="s">
        <v>47</v>
      </c>
    </row>
    <row r="1620" spans="1:5">
      <c r="A1620" s="67">
        <v>3158</v>
      </c>
      <c r="B1620" s="67">
        <v>18</v>
      </c>
      <c r="C1620" s="63">
        <v>1590</v>
      </c>
      <c r="D1620" s="63">
        <v>100</v>
      </c>
      <c r="E1620" s="63" t="s">
        <v>47</v>
      </c>
    </row>
    <row r="1621" spans="1:5">
      <c r="A1621" s="67">
        <v>3159</v>
      </c>
      <c r="B1621" s="67">
        <v>18</v>
      </c>
      <c r="C1621" s="63">
        <v>1590</v>
      </c>
      <c r="D1621" s="63">
        <v>100</v>
      </c>
      <c r="E1621" s="63" t="s">
        <v>47</v>
      </c>
    </row>
    <row r="1622" spans="1:5">
      <c r="A1622" s="67">
        <v>3160</v>
      </c>
      <c r="B1622" s="67">
        <v>18</v>
      </c>
      <c r="C1622" s="63">
        <v>1590</v>
      </c>
      <c r="D1622" s="63">
        <v>100</v>
      </c>
      <c r="E1622" s="63" t="s">
        <v>47</v>
      </c>
    </row>
    <row r="1623" spans="1:5">
      <c r="A1623" s="67">
        <v>3161</v>
      </c>
      <c r="B1623" s="67">
        <v>18</v>
      </c>
      <c r="C1623" s="63">
        <v>1590</v>
      </c>
      <c r="D1623" s="63">
        <v>100</v>
      </c>
      <c r="E1623" s="63" t="s">
        <v>47</v>
      </c>
    </row>
    <row r="1624" spans="1:5">
      <c r="A1624" s="67">
        <v>3162</v>
      </c>
      <c r="B1624" s="67">
        <v>18</v>
      </c>
      <c r="C1624" s="63">
        <v>1590</v>
      </c>
      <c r="D1624" s="63">
        <v>100</v>
      </c>
      <c r="E1624" s="63" t="s">
        <v>47</v>
      </c>
    </row>
    <row r="1625" spans="1:5">
      <c r="A1625" s="67">
        <v>3163</v>
      </c>
      <c r="B1625" s="67">
        <v>18</v>
      </c>
      <c r="C1625" s="63">
        <v>1590</v>
      </c>
      <c r="D1625" s="63">
        <v>100</v>
      </c>
      <c r="E1625" s="63" t="s">
        <v>47</v>
      </c>
    </row>
    <row r="1626" spans="1:5">
      <c r="A1626" s="67">
        <v>3164</v>
      </c>
      <c r="B1626" s="67">
        <v>18</v>
      </c>
      <c r="C1626" s="63">
        <v>1590</v>
      </c>
      <c r="D1626" s="63">
        <v>100</v>
      </c>
      <c r="E1626" s="63" t="s">
        <v>47</v>
      </c>
    </row>
    <row r="1627" spans="1:5">
      <c r="A1627" s="67">
        <v>3165</v>
      </c>
      <c r="B1627" s="67">
        <v>18</v>
      </c>
      <c r="C1627" s="63">
        <v>1590</v>
      </c>
      <c r="D1627" s="63">
        <v>100</v>
      </c>
      <c r="E1627" s="63" t="s">
        <v>47</v>
      </c>
    </row>
    <row r="1628" spans="1:5">
      <c r="A1628" s="67">
        <v>3166</v>
      </c>
      <c r="B1628" s="67">
        <v>18</v>
      </c>
      <c r="C1628" s="63">
        <v>1590</v>
      </c>
      <c r="D1628" s="63">
        <v>100</v>
      </c>
      <c r="E1628" s="63" t="s">
        <v>47</v>
      </c>
    </row>
    <row r="1629" spans="1:5">
      <c r="A1629" s="67">
        <v>3167</v>
      </c>
      <c r="B1629" s="67">
        <v>18</v>
      </c>
      <c r="C1629" s="63">
        <v>1590</v>
      </c>
      <c r="D1629" s="63">
        <v>100</v>
      </c>
      <c r="E1629" s="63" t="s">
        <v>47</v>
      </c>
    </row>
    <row r="1630" spans="1:5">
      <c r="A1630" s="67">
        <v>3168</v>
      </c>
      <c r="B1630" s="67">
        <v>18</v>
      </c>
      <c r="C1630" s="63">
        <v>1590</v>
      </c>
      <c r="D1630" s="63">
        <v>100</v>
      </c>
      <c r="E1630" s="63" t="s">
        <v>47</v>
      </c>
    </row>
    <row r="1631" spans="1:5">
      <c r="A1631" s="67">
        <v>3169</v>
      </c>
      <c r="B1631" s="67">
        <v>18</v>
      </c>
      <c r="C1631" s="63">
        <v>1590</v>
      </c>
      <c r="D1631" s="63">
        <v>100</v>
      </c>
      <c r="E1631" s="63" t="s">
        <v>47</v>
      </c>
    </row>
    <row r="1632" spans="1:5">
      <c r="A1632" s="67">
        <v>3170</v>
      </c>
      <c r="B1632" s="67">
        <v>18</v>
      </c>
      <c r="C1632" s="63">
        <v>1590</v>
      </c>
      <c r="D1632" s="63">
        <v>100</v>
      </c>
      <c r="E1632" s="63" t="s">
        <v>47</v>
      </c>
    </row>
    <row r="1633" spans="1:5">
      <c r="A1633" s="67">
        <v>3171</v>
      </c>
      <c r="B1633" s="67">
        <v>18</v>
      </c>
      <c r="C1633" s="63">
        <v>1590</v>
      </c>
      <c r="D1633" s="63">
        <v>100</v>
      </c>
      <c r="E1633" s="63" t="s">
        <v>47</v>
      </c>
    </row>
    <row r="1634" spans="1:5">
      <c r="A1634" s="67">
        <v>3172</v>
      </c>
      <c r="B1634" s="67">
        <v>18</v>
      </c>
      <c r="C1634" s="63">
        <v>1590</v>
      </c>
      <c r="D1634" s="63">
        <v>100</v>
      </c>
      <c r="E1634" s="63" t="s">
        <v>47</v>
      </c>
    </row>
    <row r="1635" spans="1:5">
      <c r="A1635" s="67">
        <v>3173</v>
      </c>
      <c r="B1635" s="67">
        <v>18</v>
      </c>
      <c r="C1635" s="63">
        <v>1590</v>
      </c>
      <c r="D1635" s="63">
        <v>100</v>
      </c>
      <c r="E1635" s="63" t="s">
        <v>47</v>
      </c>
    </row>
    <row r="1636" spans="1:5">
      <c r="A1636" s="67">
        <v>3174</v>
      </c>
      <c r="B1636" s="67">
        <v>18</v>
      </c>
      <c r="C1636" s="63">
        <v>1590</v>
      </c>
      <c r="D1636" s="63">
        <v>100</v>
      </c>
      <c r="E1636" s="63" t="s">
        <v>47</v>
      </c>
    </row>
    <row r="1637" spans="1:5">
      <c r="A1637" s="67">
        <v>3175</v>
      </c>
      <c r="B1637" s="67">
        <v>18</v>
      </c>
      <c r="C1637" s="63">
        <v>1590</v>
      </c>
      <c r="D1637" s="63">
        <v>100</v>
      </c>
      <c r="E1637" s="63" t="s">
        <v>47</v>
      </c>
    </row>
    <row r="1638" spans="1:5">
      <c r="A1638" s="67">
        <v>3176</v>
      </c>
      <c r="B1638" s="67">
        <v>18</v>
      </c>
      <c r="C1638" s="63">
        <v>1590</v>
      </c>
      <c r="D1638" s="63">
        <v>100</v>
      </c>
      <c r="E1638" s="63" t="s">
        <v>47</v>
      </c>
    </row>
    <row r="1639" spans="1:5">
      <c r="A1639" s="67">
        <v>3177</v>
      </c>
      <c r="B1639" s="67">
        <v>18</v>
      </c>
      <c r="C1639" s="63">
        <v>1590</v>
      </c>
      <c r="D1639" s="63">
        <v>100</v>
      </c>
      <c r="E1639" s="63" t="s">
        <v>47</v>
      </c>
    </row>
    <row r="1640" spans="1:5">
      <c r="A1640" s="67">
        <v>3178</v>
      </c>
      <c r="B1640" s="67">
        <v>18</v>
      </c>
      <c r="C1640" s="63">
        <v>1590</v>
      </c>
      <c r="D1640" s="63">
        <v>100</v>
      </c>
      <c r="E1640" s="63" t="s">
        <v>47</v>
      </c>
    </row>
    <row r="1641" spans="1:5">
      <c r="A1641" s="67">
        <v>3179</v>
      </c>
      <c r="B1641" s="67">
        <v>18</v>
      </c>
      <c r="C1641" s="63">
        <v>1590</v>
      </c>
      <c r="D1641" s="63">
        <v>100</v>
      </c>
      <c r="E1641" s="63" t="s">
        <v>47</v>
      </c>
    </row>
    <row r="1642" spans="1:5">
      <c r="A1642" s="67">
        <v>3180</v>
      </c>
      <c r="B1642" s="67">
        <v>18</v>
      </c>
      <c r="C1642" s="63">
        <v>1590</v>
      </c>
      <c r="D1642" s="63">
        <v>100</v>
      </c>
      <c r="E1642" s="63" t="s">
        <v>47</v>
      </c>
    </row>
    <row r="1643" spans="1:5">
      <c r="A1643" s="67">
        <v>3181</v>
      </c>
      <c r="B1643" s="67">
        <v>18</v>
      </c>
      <c r="C1643" s="63">
        <v>1590</v>
      </c>
      <c r="D1643" s="63">
        <v>100</v>
      </c>
      <c r="E1643" s="63" t="s">
        <v>47</v>
      </c>
    </row>
    <row r="1644" spans="1:5">
      <c r="A1644" s="67">
        <v>3182</v>
      </c>
      <c r="B1644" s="67">
        <v>18</v>
      </c>
      <c r="C1644" s="63">
        <v>1590</v>
      </c>
      <c r="D1644" s="63">
        <v>100</v>
      </c>
      <c r="E1644" s="63" t="s">
        <v>47</v>
      </c>
    </row>
    <row r="1645" spans="1:5">
      <c r="A1645" s="67">
        <v>3183</v>
      </c>
      <c r="B1645" s="67">
        <v>18</v>
      </c>
      <c r="C1645" s="63">
        <v>1590</v>
      </c>
      <c r="D1645" s="63">
        <v>100</v>
      </c>
      <c r="E1645" s="63" t="s">
        <v>47</v>
      </c>
    </row>
    <row r="1646" spans="1:5">
      <c r="A1646" s="67">
        <v>3184</v>
      </c>
      <c r="B1646" s="67">
        <v>18</v>
      </c>
      <c r="C1646" s="63">
        <v>1590</v>
      </c>
      <c r="D1646" s="63">
        <v>100</v>
      </c>
      <c r="E1646" s="63" t="s">
        <v>47</v>
      </c>
    </row>
    <row r="1647" spans="1:5">
      <c r="A1647" s="67">
        <v>3185</v>
      </c>
      <c r="B1647" s="67">
        <v>18</v>
      </c>
      <c r="C1647" s="63">
        <v>1590</v>
      </c>
      <c r="D1647" s="63">
        <v>100</v>
      </c>
      <c r="E1647" s="63" t="s">
        <v>47</v>
      </c>
    </row>
    <row r="1648" spans="1:5">
      <c r="A1648" s="67">
        <v>3186</v>
      </c>
      <c r="B1648" s="67">
        <v>18</v>
      </c>
      <c r="C1648" s="63">
        <v>1590</v>
      </c>
      <c r="D1648" s="63">
        <v>100</v>
      </c>
      <c r="E1648" s="63" t="s">
        <v>47</v>
      </c>
    </row>
    <row r="1649" spans="1:5">
      <c r="A1649" s="67">
        <v>3187</v>
      </c>
      <c r="B1649" s="67">
        <v>18</v>
      </c>
      <c r="C1649" s="63">
        <v>1590</v>
      </c>
      <c r="D1649" s="63">
        <v>100</v>
      </c>
      <c r="E1649" s="63" t="s">
        <v>47</v>
      </c>
    </row>
    <row r="1650" spans="1:5">
      <c r="A1650" s="67">
        <v>3188</v>
      </c>
      <c r="B1650" s="67">
        <v>18</v>
      </c>
      <c r="C1650" s="63">
        <v>1590</v>
      </c>
      <c r="D1650" s="63">
        <v>100</v>
      </c>
      <c r="E1650" s="63" t="s">
        <v>47</v>
      </c>
    </row>
    <row r="1651" spans="1:5">
      <c r="A1651" s="67">
        <v>3189</v>
      </c>
      <c r="B1651" s="67">
        <v>18</v>
      </c>
      <c r="C1651" s="63">
        <v>1590</v>
      </c>
      <c r="D1651" s="63">
        <v>100</v>
      </c>
      <c r="E1651" s="63" t="s">
        <v>47</v>
      </c>
    </row>
    <row r="1652" spans="1:5">
      <c r="A1652" s="67">
        <v>3190</v>
      </c>
      <c r="B1652" s="67">
        <v>18</v>
      </c>
      <c r="C1652" s="63">
        <v>1590</v>
      </c>
      <c r="D1652" s="63">
        <v>100</v>
      </c>
      <c r="E1652" s="63" t="s">
        <v>47</v>
      </c>
    </row>
    <row r="1653" spans="1:5">
      <c r="A1653" s="67">
        <v>3191</v>
      </c>
      <c r="B1653" s="67">
        <v>18</v>
      </c>
      <c r="C1653" s="63">
        <v>1590</v>
      </c>
      <c r="D1653" s="63">
        <v>100</v>
      </c>
      <c r="E1653" s="63" t="s">
        <v>47</v>
      </c>
    </row>
    <row r="1654" spans="1:5">
      <c r="A1654" s="67">
        <v>3192</v>
      </c>
      <c r="B1654" s="67">
        <v>18</v>
      </c>
      <c r="C1654" s="63">
        <v>1590</v>
      </c>
      <c r="D1654" s="63">
        <v>100</v>
      </c>
      <c r="E1654" s="63" t="s">
        <v>47</v>
      </c>
    </row>
    <row r="1655" spans="1:5">
      <c r="A1655" s="67">
        <v>3193</v>
      </c>
      <c r="B1655" s="67">
        <v>18</v>
      </c>
      <c r="C1655" s="63">
        <v>1590</v>
      </c>
      <c r="D1655" s="63">
        <v>100</v>
      </c>
      <c r="E1655" s="63" t="s">
        <v>47</v>
      </c>
    </row>
    <row r="1656" spans="1:5">
      <c r="A1656" s="67">
        <v>3194</v>
      </c>
      <c r="B1656" s="67">
        <v>18</v>
      </c>
      <c r="C1656" s="63">
        <v>1590</v>
      </c>
      <c r="D1656" s="63">
        <v>100</v>
      </c>
      <c r="E1656" s="63" t="s">
        <v>47</v>
      </c>
    </row>
    <row r="1657" spans="1:5">
      <c r="A1657" s="67">
        <v>3195</v>
      </c>
      <c r="B1657" s="67">
        <v>18</v>
      </c>
      <c r="C1657" s="63">
        <v>1590</v>
      </c>
      <c r="D1657" s="63">
        <v>100</v>
      </c>
      <c r="E1657" s="63" t="s">
        <v>47</v>
      </c>
    </row>
    <row r="1658" spans="1:5">
      <c r="A1658" s="67">
        <v>3196</v>
      </c>
      <c r="B1658" s="67">
        <v>18</v>
      </c>
      <c r="C1658" s="63">
        <v>1590</v>
      </c>
      <c r="D1658" s="63">
        <v>100</v>
      </c>
      <c r="E1658" s="63" t="s">
        <v>47</v>
      </c>
    </row>
    <row r="1659" spans="1:5">
      <c r="A1659" s="67">
        <v>3197</v>
      </c>
      <c r="B1659" s="67">
        <v>18</v>
      </c>
      <c r="C1659" s="63">
        <v>1590</v>
      </c>
      <c r="D1659" s="63">
        <v>100</v>
      </c>
      <c r="E1659" s="63" t="s">
        <v>47</v>
      </c>
    </row>
    <row r="1660" spans="1:5">
      <c r="A1660" s="67">
        <v>3198</v>
      </c>
      <c r="B1660" s="67">
        <v>18</v>
      </c>
      <c r="C1660" s="63">
        <v>1590</v>
      </c>
      <c r="D1660" s="63">
        <v>100</v>
      </c>
      <c r="E1660" s="63" t="s">
        <v>47</v>
      </c>
    </row>
    <row r="1661" spans="1:5">
      <c r="A1661" s="67">
        <v>3199</v>
      </c>
      <c r="B1661" s="67">
        <v>18</v>
      </c>
      <c r="C1661" s="63">
        <v>1590</v>
      </c>
      <c r="D1661" s="63">
        <v>100</v>
      </c>
      <c r="E1661" s="63" t="s">
        <v>47</v>
      </c>
    </row>
    <row r="1662" spans="1:5">
      <c r="A1662" s="67">
        <v>3200</v>
      </c>
      <c r="B1662" s="67">
        <v>18</v>
      </c>
      <c r="C1662" s="63">
        <v>1590</v>
      </c>
      <c r="D1662" s="63">
        <v>100</v>
      </c>
      <c r="E1662" s="63" t="s">
        <v>47</v>
      </c>
    </row>
    <row r="1663" spans="1:5">
      <c r="A1663" s="67">
        <v>3201</v>
      </c>
      <c r="B1663" s="67">
        <v>18</v>
      </c>
      <c r="C1663" s="63">
        <v>1590</v>
      </c>
      <c r="D1663" s="63">
        <v>100</v>
      </c>
      <c r="E1663" s="63" t="s">
        <v>47</v>
      </c>
    </row>
    <row r="1664" spans="1:5">
      <c r="A1664" s="67">
        <v>3202</v>
      </c>
      <c r="B1664" s="67">
        <v>18</v>
      </c>
      <c r="C1664" s="63">
        <v>1590</v>
      </c>
      <c r="D1664" s="63">
        <v>100</v>
      </c>
      <c r="E1664" s="63" t="s">
        <v>47</v>
      </c>
    </row>
    <row r="1665" spans="1:5">
      <c r="A1665" s="67">
        <v>3204</v>
      </c>
      <c r="B1665" s="67">
        <v>18</v>
      </c>
      <c r="C1665" s="63">
        <v>1590</v>
      </c>
      <c r="D1665" s="63">
        <v>100</v>
      </c>
      <c r="E1665" s="63" t="s">
        <v>47</v>
      </c>
    </row>
    <row r="1666" spans="1:5">
      <c r="A1666" s="67">
        <v>3205</v>
      </c>
      <c r="B1666" s="67">
        <v>18</v>
      </c>
      <c r="C1666" s="63">
        <v>1590</v>
      </c>
      <c r="D1666" s="63">
        <v>100</v>
      </c>
      <c r="E1666" s="63" t="s">
        <v>47</v>
      </c>
    </row>
    <row r="1667" spans="1:5">
      <c r="A1667" s="67">
        <v>3206</v>
      </c>
      <c r="B1667" s="67">
        <v>18</v>
      </c>
      <c r="C1667" s="63">
        <v>1590</v>
      </c>
      <c r="D1667" s="63">
        <v>100</v>
      </c>
      <c r="E1667" s="63" t="s">
        <v>47</v>
      </c>
    </row>
    <row r="1668" spans="1:5">
      <c r="A1668" s="67">
        <v>3207</v>
      </c>
      <c r="B1668" s="67">
        <v>18</v>
      </c>
      <c r="C1668" s="63">
        <v>1590</v>
      </c>
      <c r="D1668" s="63">
        <v>100</v>
      </c>
      <c r="E1668" s="63" t="s">
        <v>47</v>
      </c>
    </row>
    <row r="1669" spans="1:5">
      <c r="A1669" s="67">
        <v>3211</v>
      </c>
      <c r="B1669" s="67">
        <v>18</v>
      </c>
      <c r="C1669" s="63">
        <v>1590</v>
      </c>
      <c r="D1669" s="63">
        <v>100</v>
      </c>
      <c r="E1669" s="63" t="s">
        <v>47</v>
      </c>
    </row>
    <row r="1670" spans="1:5">
      <c r="A1670" s="67">
        <v>3212</v>
      </c>
      <c r="B1670" s="67">
        <v>18</v>
      </c>
      <c r="C1670" s="63">
        <v>1590</v>
      </c>
      <c r="D1670" s="63">
        <v>100</v>
      </c>
      <c r="E1670" s="63" t="s">
        <v>47</v>
      </c>
    </row>
    <row r="1671" spans="1:5">
      <c r="A1671" s="67">
        <v>3214</v>
      </c>
      <c r="B1671" s="67">
        <v>18</v>
      </c>
      <c r="C1671" s="63">
        <v>1590</v>
      </c>
      <c r="D1671" s="63">
        <v>100</v>
      </c>
      <c r="E1671" s="63" t="s">
        <v>47</v>
      </c>
    </row>
    <row r="1672" spans="1:5">
      <c r="A1672" s="67">
        <v>3215</v>
      </c>
      <c r="B1672" s="67">
        <v>18</v>
      </c>
      <c r="C1672" s="63">
        <v>1590</v>
      </c>
      <c r="D1672" s="63">
        <v>100</v>
      </c>
      <c r="E1672" s="63" t="s">
        <v>47</v>
      </c>
    </row>
    <row r="1673" spans="1:5">
      <c r="A1673" s="67">
        <v>3216</v>
      </c>
      <c r="B1673" s="67">
        <v>18</v>
      </c>
      <c r="C1673" s="63">
        <v>1590</v>
      </c>
      <c r="D1673" s="63">
        <v>100</v>
      </c>
      <c r="E1673" s="63" t="s">
        <v>47</v>
      </c>
    </row>
    <row r="1674" spans="1:5">
      <c r="A1674" s="67">
        <v>3217</v>
      </c>
      <c r="B1674" s="67">
        <v>18</v>
      </c>
      <c r="C1674" s="63">
        <v>1590</v>
      </c>
      <c r="D1674" s="63">
        <v>100</v>
      </c>
      <c r="E1674" s="63" t="s">
        <v>47</v>
      </c>
    </row>
    <row r="1675" spans="1:5">
      <c r="A1675" s="67">
        <v>3218</v>
      </c>
      <c r="B1675" s="67">
        <v>18</v>
      </c>
      <c r="C1675" s="63">
        <v>1590</v>
      </c>
      <c r="D1675" s="63">
        <v>100</v>
      </c>
      <c r="E1675" s="63" t="s">
        <v>47</v>
      </c>
    </row>
    <row r="1676" spans="1:5">
      <c r="A1676" s="67">
        <v>3219</v>
      </c>
      <c r="B1676" s="67">
        <v>18</v>
      </c>
      <c r="C1676" s="63">
        <v>1590</v>
      </c>
      <c r="D1676" s="63">
        <v>100</v>
      </c>
      <c r="E1676" s="63" t="s">
        <v>47</v>
      </c>
    </row>
    <row r="1677" spans="1:5">
      <c r="A1677" s="67">
        <v>3220</v>
      </c>
      <c r="B1677" s="67">
        <v>18</v>
      </c>
      <c r="C1677" s="63">
        <v>1590</v>
      </c>
      <c r="D1677" s="63">
        <v>100</v>
      </c>
      <c r="E1677" s="63" t="s">
        <v>47</v>
      </c>
    </row>
    <row r="1678" spans="1:5">
      <c r="A1678" s="67">
        <v>3221</v>
      </c>
      <c r="B1678" s="67">
        <v>18</v>
      </c>
      <c r="C1678" s="63">
        <v>1590</v>
      </c>
      <c r="D1678" s="63">
        <v>100</v>
      </c>
      <c r="E1678" s="63" t="s">
        <v>47</v>
      </c>
    </row>
    <row r="1679" spans="1:5">
      <c r="A1679" s="67">
        <v>3222</v>
      </c>
      <c r="B1679" s="67">
        <v>18</v>
      </c>
      <c r="C1679" s="63">
        <v>1590</v>
      </c>
      <c r="D1679" s="63">
        <v>100</v>
      </c>
      <c r="E1679" s="63" t="s">
        <v>47</v>
      </c>
    </row>
    <row r="1680" spans="1:5">
      <c r="A1680" s="67">
        <v>3223</v>
      </c>
      <c r="B1680" s="67">
        <v>18</v>
      </c>
      <c r="C1680" s="63">
        <v>1590</v>
      </c>
      <c r="D1680" s="63">
        <v>100</v>
      </c>
      <c r="E1680" s="63" t="s">
        <v>47</v>
      </c>
    </row>
    <row r="1681" spans="1:5">
      <c r="A1681" s="67">
        <v>3224</v>
      </c>
      <c r="B1681" s="67">
        <v>18</v>
      </c>
      <c r="C1681" s="63">
        <v>1590</v>
      </c>
      <c r="D1681" s="63">
        <v>100</v>
      </c>
      <c r="E1681" s="63" t="s">
        <v>47</v>
      </c>
    </row>
    <row r="1682" spans="1:5">
      <c r="A1682" s="67">
        <v>3225</v>
      </c>
      <c r="B1682" s="67">
        <v>18</v>
      </c>
      <c r="C1682" s="63">
        <v>1590</v>
      </c>
      <c r="D1682" s="63">
        <v>100</v>
      </c>
      <c r="E1682" s="63" t="s">
        <v>47</v>
      </c>
    </row>
    <row r="1683" spans="1:5">
      <c r="A1683" s="67">
        <v>3226</v>
      </c>
      <c r="B1683" s="67">
        <v>18</v>
      </c>
      <c r="C1683" s="63">
        <v>1590</v>
      </c>
      <c r="D1683" s="63">
        <v>100</v>
      </c>
      <c r="E1683" s="63" t="s">
        <v>47</v>
      </c>
    </row>
    <row r="1684" spans="1:5">
      <c r="A1684" s="67">
        <v>3227</v>
      </c>
      <c r="B1684" s="67">
        <v>18</v>
      </c>
      <c r="C1684" s="63">
        <v>1590</v>
      </c>
      <c r="D1684" s="63">
        <v>100</v>
      </c>
      <c r="E1684" s="63" t="s">
        <v>47</v>
      </c>
    </row>
    <row r="1685" spans="1:5">
      <c r="A1685" s="67">
        <v>3228</v>
      </c>
      <c r="B1685" s="67">
        <v>18</v>
      </c>
      <c r="C1685" s="63">
        <v>1590</v>
      </c>
      <c r="D1685" s="63">
        <v>100</v>
      </c>
      <c r="E1685" s="63" t="s">
        <v>47</v>
      </c>
    </row>
    <row r="1686" spans="1:5">
      <c r="A1686" s="67">
        <v>3230</v>
      </c>
      <c r="B1686" s="67">
        <v>18</v>
      </c>
      <c r="C1686" s="63">
        <v>1590</v>
      </c>
      <c r="D1686" s="63">
        <v>100</v>
      </c>
      <c r="E1686" s="63" t="s">
        <v>47</v>
      </c>
    </row>
    <row r="1687" spans="1:5">
      <c r="A1687" s="67">
        <v>3231</v>
      </c>
      <c r="B1687" s="67">
        <v>18</v>
      </c>
      <c r="C1687" s="63">
        <v>1590</v>
      </c>
      <c r="D1687" s="63">
        <v>100</v>
      </c>
      <c r="E1687" s="63" t="s">
        <v>47</v>
      </c>
    </row>
    <row r="1688" spans="1:5">
      <c r="A1688" s="67">
        <v>3232</v>
      </c>
      <c r="B1688" s="67">
        <v>15</v>
      </c>
      <c r="C1688" s="63">
        <v>2049</v>
      </c>
      <c r="D1688" s="63">
        <v>104</v>
      </c>
      <c r="E1688" s="63" t="s">
        <v>47</v>
      </c>
    </row>
    <row r="1689" spans="1:5">
      <c r="A1689" s="67">
        <v>3233</v>
      </c>
      <c r="B1689" s="67">
        <v>15</v>
      </c>
      <c r="C1689" s="63">
        <v>2049</v>
      </c>
      <c r="D1689" s="63">
        <v>104</v>
      </c>
      <c r="E1689" s="63" t="s">
        <v>47</v>
      </c>
    </row>
    <row r="1690" spans="1:5">
      <c r="A1690" s="67">
        <v>3235</v>
      </c>
      <c r="B1690" s="67">
        <v>15</v>
      </c>
      <c r="C1690" s="63">
        <v>2049</v>
      </c>
      <c r="D1690" s="63">
        <v>104</v>
      </c>
      <c r="E1690" s="63" t="s">
        <v>47</v>
      </c>
    </row>
    <row r="1691" spans="1:5">
      <c r="A1691" s="67">
        <v>3236</v>
      </c>
      <c r="B1691" s="67">
        <v>15</v>
      </c>
      <c r="C1691" s="63">
        <v>2049</v>
      </c>
      <c r="D1691" s="63">
        <v>104</v>
      </c>
      <c r="E1691" s="63" t="s">
        <v>47</v>
      </c>
    </row>
    <row r="1692" spans="1:5">
      <c r="A1692" s="67">
        <v>3237</v>
      </c>
      <c r="B1692" s="67">
        <v>15</v>
      </c>
      <c r="C1692" s="63">
        <v>2049</v>
      </c>
      <c r="D1692" s="63">
        <v>104</v>
      </c>
      <c r="E1692" s="63" t="s">
        <v>47</v>
      </c>
    </row>
    <row r="1693" spans="1:5">
      <c r="A1693" s="67">
        <v>3238</v>
      </c>
      <c r="B1693" s="67">
        <v>15</v>
      </c>
      <c r="C1693" s="63">
        <v>2049</v>
      </c>
      <c r="D1693" s="63">
        <v>104</v>
      </c>
      <c r="E1693" s="63" t="s">
        <v>47</v>
      </c>
    </row>
    <row r="1694" spans="1:5">
      <c r="A1694" s="67">
        <v>3239</v>
      </c>
      <c r="B1694" s="67">
        <v>15</v>
      </c>
      <c r="C1694" s="63">
        <v>2049</v>
      </c>
      <c r="D1694" s="63">
        <v>104</v>
      </c>
      <c r="E1694" s="63" t="s">
        <v>47</v>
      </c>
    </row>
    <row r="1695" spans="1:5">
      <c r="A1695" s="67">
        <v>3240</v>
      </c>
      <c r="B1695" s="67">
        <v>18</v>
      </c>
      <c r="C1695" s="63">
        <v>1590</v>
      </c>
      <c r="D1695" s="63">
        <v>100</v>
      </c>
      <c r="E1695" s="63" t="s">
        <v>47</v>
      </c>
    </row>
    <row r="1696" spans="1:5">
      <c r="A1696" s="67">
        <v>3241</v>
      </c>
      <c r="B1696" s="67">
        <v>18</v>
      </c>
      <c r="C1696" s="63">
        <v>1590</v>
      </c>
      <c r="D1696" s="63">
        <v>100</v>
      </c>
      <c r="E1696" s="63" t="s">
        <v>47</v>
      </c>
    </row>
    <row r="1697" spans="1:5">
      <c r="A1697" s="67">
        <v>3242</v>
      </c>
      <c r="B1697" s="67">
        <v>15</v>
      </c>
      <c r="C1697" s="63">
        <v>2049</v>
      </c>
      <c r="D1697" s="63">
        <v>104</v>
      </c>
      <c r="E1697" s="63" t="s">
        <v>47</v>
      </c>
    </row>
    <row r="1698" spans="1:5">
      <c r="A1698" s="67">
        <v>3243</v>
      </c>
      <c r="B1698" s="67">
        <v>15</v>
      </c>
      <c r="C1698" s="63">
        <v>2049</v>
      </c>
      <c r="D1698" s="63">
        <v>104</v>
      </c>
      <c r="E1698" s="63" t="s">
        <v>47</v>
      </c>
    </row>
    <row r="1699" spans="1:5">
      <c r="A1699" s="67">
        <v>3249</v>
      </c>
      <c r="B1699" s="67">
        <v>15</v>
      </c>
      <c r="C1699" s="63">
        <v>2049</v>
      </c>
      <c r="D1699" s="63">
        <v>104</v>
      </c>
      <c r="E1699" s="63" t="s">
        <v>47</v>
      </c>
    </row>
    <row r="1700" spans="1:5">
      <c r="A1700" s="67">
        <v>3250</v>
      </c>
      <c r="B1700" s="67">
        <v>15</v>
      </c>
      <c r="C1700" s="63">
        <v>2049</v>
      </c>
      <c r="D1700" s="63">
        <v>104</v>
      </c>
      <c r="E1700" s="63" t="s">
        <v>47</v>
      </c>
    </row>
    <row r="1701" spans="1:5">
      <c r="A1701" s="67">
        <v>3251</v>
      </c>
      <c r="B1701" s="67">
        <v>15</v>
      </c>
      <c r="C1701" s="63">
        <v>2049</v>
      </c>
      <c r="D1701" s="63">
        <v>104</v>
      </c>
      <c r="E1701" s="63" t="s">
        <v>47</v>
      </c>
    </row>
    <row r="1702" spans="1:5">
      <c r="A1702" s="67">
        <v>3254</v>
      </c>
      <c r="B1702" s="67">
        <v>15</v>
      </c>
      <c r="C1702" s="63">
        <v>2049</v>
      </c>
      <c r="D1702" s="63">
        <v>104</v>
      </c>
      <c r="E1702" s="63" t="s">
        <v>47</v>
      </c>
    </row>
    <row r="1703" spans="1:5">
      <c r="A1703" s="67">
        <v>3260</v>
      </c>
      <c r="B1703" s="67">
        <v>15</v>
      </c>
      <c r="C1703" s="63">
        <v>2049</v>
      </c>
      <c r="D1703" s="63">
        <v>104</v>
      </c>
      <c r="E1703" s="63" t="s">
        <v>47</v>
      </c>
    </row>
    <row r="1704" spans="1:5">
      <c r="A1704" s="67">
        <v>3264</v>
      </c>
      <c r="B1704" s="67">
        <v>15</v>
      </c>
      <c r="C1704" s="63">
        <v>2049</v>
      </c>
      <c r="D1704" s="63">
        <v>104</v>
      </c>
      <c r="E1704" s="63" t="s">
        <v>47</v>
      </c>
    </row>
    <row r="1705" spans="1:5">
      <c r="A1705" s="67">
        <v>3265</v>
      </c>
      <c r="B1705" s="67">
        <v>15</v>
      </c>
      <c r="C1705" s="63">
        <v>2049</v>
      </c>
      <c r="D1705" s="63">
        <v>104</v>
      </c>
      <c r="E1705" s="63" t="s">
        <v>47</v>
      </c>
    </row>
    <row r="1706" spans="1:5">
      <c r="A1706" s="67">
        <v>3266</v>
      </c>
      <c r="B1706" s="67">
        <v>15</v>
      </c>
      <c r="C1706" s="63">
        <v>2049</v>
      </c>
      <c r="D1706" s="63">
        <v>104</v>
      </c>
      <c r="E1706" s="63" t="s">
        <v>47</v>
      </c>
    </row>
    <row r="1707" spans="1:5">
      <c r="A1707" s="67">
        <v>3267</v>
      </c>
      <c r="B1707" s="67">
        <v>15</v>
      </c>
      <c r="C1707" s="63">
        <v>2049</v>
      </c>
      <c r="D1707" s="63">
        <v>104</v>
      </c>
      <c r="E1707" s="63" t="s">
        <v>47</v>
      </c>
    </row>
    <row r="1708" spans="1:5">
      <c r="A1708" s="67">
        <v>3268</v>
      </c>
      <c r="B1708" s="67">
        <v>15</v>
      </c>
      <c r="C1708" s="63">
        <v>2049</v>
      </c>
      <c r="D1708" s="63">
        <v>104</v>
      </c>
      <c r="E1708" s="63" t="s">
        <v>47</v>
      </c>
    </row>
    <row r="1709" spans="1:5">
      <c r="A1709" s="67">
        <v>3269</v>
      </c>
      <c r="B1709" s="67">
        <v>15</v>
      </c>
      <c r="C1709" s="63">
        <v>2049</v>
      </c>
      <c r="D1709" s="63">
        <v>104</v>
      </c>
      <c r="E1709" s="63" t="s">
        <v>47</v>
      </c>
    </row>
    <row r="1710" spans="1:5">
      <c r="A1710" s="67">
        <v>3270</v>
      </c>
      <c r="B1710" s="67">
        <v>15</v>
      </c>
      <c r="C1710" s="63">
        <v>2049</v>
      </c>
      <c r="D1710" s="63">
        <v>104</v>
      </c>
      <c r="E1710" s="63" t="s">
        <v>47</v>
      </c>
    </row>
    <row r="1711" spans="1:5">
      <c r="A1711" s="67">
        <v>3271</v>
      </c>
      <c r="B1711" s="67">
        <v>15</v>
      </c>
      <c r="C1711" s="63">
        <v>2049</v>
      </c>
      <c r="D1711" s="63">
        <v>104</v>
      </c>
      <c r="E1711" s="63" t="s">
        <v>47</v>
      </c>
    </row>
    <row r="1712" spans="1:5">
      <c r="A1712" s="67">
        <v>3272</v>
      </c>
      <c r="B1712" s="67">
        <v>15</v>
      </c>
      <c r="C1712" s="63">
        <v>2049</v>
      </c>
      <c r="D1712" s="63">
        <v>104</v>
      </c>
      <c r="E1712" s="63" t="s">
        <v>47</v>
      </c>
    </row>
    <row r="1713" spans="1:5">
      <c r="A1713" s="67">
        <v>3273</v>
      </c>
      <c r="B1713" s="67">
        <v>15</v>
      </c>
      <c r="C1713" s="63">
        <v>2049</v>
      </c>
      <c r="D1713" s="63">
        <v>104</v>
      </c>
      <c r="E1713" s="63" t="s">
        <v>47</v>
      </c>
    </row>
    <row r="1714" spans="1:5">
      <c r="A1714" s="67">
        <v>3274</v>
      </c>
      <c r="B1714" s="67">
        <v>15</v>
      </c>
      <c r="C1714" s="63">
        <v>2049</v>
      </c>
      <c r="D1714" s="63">
        <v>104</v>
      </c>
      <c r="E1714" s="63" t="s">
        <v>47</v>
      </c>
    </row>
    <row r="1715" spans="1:5">
      <c r="A1715" s="67">
        <v>3275</v>
      </c>
      <c r="B1715" s="67">
        <v>15</v>
      </c>
      <c r="C1715" s="63">
        <v>2049</v>
      </c>
      <c r="D1715" s="63">
        <v>104</v>
      </c>
      <c r="E1715" s="63" t="s">
        <v>47</v>
      </c>
    </row>
    <row r="1716" spans="1:5">
      <c r="A1716" s="67">
        <v>3276</v>
      </c>
      <c r="B1716" s="67">
        <v>15</v>
      </c>
      <c r="C1716" s="63">
        <v>2049</v>
      </c>
      <c r="D1716" s="63">
        <v>104</v>
      </c>
      <c r="E1716" s="63" t="s">
        <v>47</v>
      </c>
    </row>
    <row r="1717" spans="1:5">
      <c r="A1717" s="67">
        <v>3277</v>
      </c>
      <c r="B1717" s="67">
        <v>15</v>
      </c>
      <c r="C1717" s="63">
        <v>2049</v>
      </c>
      <c r="D1717" s="63">
        <v>104</v>
      </c>
      <c r="E1717" s="63" t="s">
        <v>47</v>
      </c>
    </row>
    <row r="1718" spans="1:5">
      <c r="A1718" s="67">
        <v>3278</v>
      </c>
      <c r="B1718" s="67">
        <v>15</v>
      </c>
      <c r="C1718" s="63">
        <v>2049</v>
      </c>
      <c r="D1718" s="63">
        <v>104</v>
      </c>
      <c r="E1718" s="63" t="s">
        <v>47</v>
      </c>
    </row>
    <row r="1719" spans="1:5">
      <c r="A1719" s="67">
        <v>3279</v>
      </c>
      <c r="B1719" s="67">
        <v>15</v>
      </c>
      <c r="C1719" s="63">
        <v>2049</v>
      </c>
      <c r="D1719" s="63">
        <v>104</v>
      </c>
      <c r="E1719" s="63" t="s">
        <v>47</v>
      </c>
    </row>
    <row r="1720" spans="1:5">
      <c r="A1720" s="67">
        <v>3280</v>
      </c>
      <c r="B1720" s="67">
        <v>15</v>
      </c>
      <c r="C1720" s="63">
        <v>2049</v>
      </c>
      <c r="D1720" s="63">
        <v>104</v>
      </c>
      <c r="E1720" s="63" t="s">
        <v>47</v>
      </c>
    </row>
    <row r="1721" spans="1:5">
      <c r="A1721" s="67">
        <v>3281</v>
      </c>
      <c r="B1721" s="67">
        <v>15</v>
      </c>
      <c r="C1721" s="63">
        <v>2049</v>
      </c>
      <c r="D1721" s="63">
        <v>104</v>
      </c>
      <c r="E1721" s="63" t="s">
        <v>47</v>
      </c>
    </row>
    <row r="1722" spans="1:5">
      <c r="A1722" s="67">
        <v>3282</v>
      </c>
      <c r="B1722" s="67">
        <v>15</v>
      </c>
      <c r="C1722" s="63">
        <v>2049</v>
      </c>
      <c r="D1722" s="63">
        <v>104</v>
      </c>
      <c r="E1722" s="63" t="s">
        <v>47</v>
      </c>
    </row>
    <row r="1723" spans="1:5">
      <c r="A1723" s="67">
        <v>3283</v>
      </c>
      <c r="B1723" s="67">
        <v>15</v>
      </c>
      <c r="C1723" s="63">
        <v>2049</v>
      </c>
      <c r="D1723" s="63">
        <v>104</v>
      </c>
      <c r="E1723" s="63" t="s">
        <v>47</v>
      </c>
    </row>
    <row r="1724" spans="1:5">
      <c r="A1724" s="67">
        <v>3284</v>
      </c>
      <c r="B1724" s="67">
        <v>15</v>
      </c>
      <c r="C1724" s="63">
        <v>2049</v>
      </c>
      <c r="D1724" s="63">
        <v>104</v>
      </c>
      <c r="E1724" s="63" t="s">
        <v>47</v>
      </c>
    </row>
    <row r="1725" spans="1:5">
      <c r="A1725" s="67">
        <v>3285</v>
      </c>
      <c r="B1725" s="67">
        <v>15</v>
      </c>
      <c r="C1725" s="63">
        <v>2049</v>
      </c>
      <c r="D1725" s="63">
        <v>104</v>
      </c>
      <c r="E1725" s="63" t="s">
        <v>47</v>
      </c>
    </row>
    <row r="1726" spans="1:5">
      <c r="A1726" s="67">
        <v>3286</v>
      </c>
      <c r="B1726" s="67">
        <v>15</v>
      </c>
      <c r="C1726" s="63">
        <v>2049</v>
      </c>
      <c r="D1726" s="63">
        <v>104</v>
      </c>
      <c r="E1726" s="63" t="s">
        <v>47</v>
      </c>
    </row>
    <row r="1727" spans="1:5">
      <c r="A1727" s="67">
        <v>3287</v>
      </c>
      <c r="B1727" s="67">
        <v>15</v>
      </c>
      <c r="C1727" s="63">
        <v>2049</v>
      </c>
      <c r="D1727" s="63">
        <v>104</v>
      </c>
      <c r="E1727" s="63" t="s">
        <v>47</v>
      </c>
    </row>
    <row r="1728" spans="1:5">
      <c r="A1728" s="67">
        <v>3289</v>
      </c>
      <c r="B1728" s="67">
        <v>15</v>
      </c>
      <c r="C1728" s="63">
        <v>2049</v>
      </c>
      <c r="D1728" s="63">
        <v>104</v>
      </c>
      <c r="E1728" s="63" t="s">
        <v>47</v>
      </c>
    </row>
    <row r="1729" spans="1:5">
      <c r="A1729" s="67">
        <v>3292</v>
      </c>
      <c r="B1729" s="67">
        <v>15</v>
      </c>
      <c r="C1729" s="63">
        <v>2049</v>
      </c>
      <c r="D1729" s="63">
        <v>104</v>
      </c>
      <c r="E1729" s="63" t="s">
        <v>47</v>
      </c>
    </row>
    <row r="1730" spans="1:5">
      <c r="A1730" s="67">
        <v>3293</v>
      </c>
      <c r="B1730" s="67">
        <v>15</v>
      </c>
      <c r="C1730" s="63">
        <v>2049</v>
      </c>
      <c r="D1730" s="63">
        <v>104</v>
      </c>
      <c r="E1730" s="63" t="s">
        <v>47</v>
      </c>
    </row>
    <row r="1731" spans="1:5">
      <c r="A1731" s="67">
        <v>3294</v>
      </c>
      <c r="B1731" s="67">
        <v>15</v>
      </c>
      <c r="C1731" s="63">
        <v>2049</v>
      </c>
      <c r="D1731" s="63">
        <v>104</v>
      </c>
      <c r="E1731" s="63" t="s">
        <v>47</v>
      </c>
    </row>
    <row r="1732" spans="1:5">
      <c r="A1732" s="67">
        <v>3300</v>
      </c>
      <c r="B1732" s="67">
        <v>15</v>
      </c>
      <c r="C1732" s="63">
        <v>2049</v>
      </c>
      <c r="D1732" s="63">
        <v>104</v>
      </c>
      <c r="E1732" s="63" t="s">
        <v>47</v>
      </c>
    </row>
    <row r="1733" spans="1:5">
      <c r="A1733" s="67">
        <v>3301</v>
      </c>
      <c r="B1733" s="67">
        <v>15</v>
      </c>
      <c r="C1733" s="63">
        <v>2049</v>
      </c>
      <c r="D1733" s="63">
        <v>104</v>
      </c>
      <c r="E1733" s="63" t="s">
        <v>47</v>
      </c>
    </row>
    <row r="1734" spans="1:5">
      <c r="A1734" s="67">
        <v>3302</v>
      </c>
      <c r="B1734" s="67">
        <v>15</v>
      </c>
      <c r="C1734" s="63">
        <v>2049</v>
      </c>
      <c r="D1734" s="63">
        <v>104</v>
      </c>
      <c r="E1734" s="63" t="s">
        <v>47</v>
      </c>
    </row>
    <row r="1735" spans="1:5">
      <c r="A1735" s="67">
        <v>3303</v>
      </c>
      <c r="B1735" s="67">
        <v>15</v>
      </c>
      <c r="C1735" s="63">
        <v>2049</v>
      </c>
      <c r="D1735" s="63">
        <v>104</v>
      </c>
      <c r="E1735" s="63" t="s">
        <v>47</v>
      </c>
    </row>
    <row r="1736" spans="1:5">
      <c r="A1736" s="67">
        <v>3304</v>
      </c>
      <c r="B1736" s="67">
        <v>15</v>
      </c>
      <c r="C1736" s="63">
        <v>2049</v>
      </c>
      <c r="D1736" s="63">
        <v>104</v>
      </c>
      <c r="E1736" s="63" t="s">
        <v>47</v>
      </c>
    </row>
    <row r="1737" spans="1:5">
      <c r="A1737" s="67">
        <v>3305</v>
      </c>
      <c r="B1737" s="67">
        <v>15</v>
      </c>
      <c r="C1737" s="63">
        <v>2049</v>
      </c>
      <c r="D1737" s="63">
        <v>104</v>
      </c>
      <c r="E1737" s="63" t="s">
        <v>47</v>
      </c>
    </row>
    <row r="1738" spans="1:5">
      <c r="A1738" s="67">
        <v>3309</v>
      </c>
      <c r="B1738" s="67">
        <v>15</v>
      </c>
      <c r="C1738" s="63">
        <v>2049</v>
      </c>
      <c r="D1738" s="63">
        <v>104</v>
      </c>
      <c r="E1738" s="63" t="s">
        <v>47</v>
      </c>
    </row>
    <row r="1739" spans="1:5">
      <c r="A1739" s="67">
        <v>3310</v>
      </c>
      <c r="B1739" s="67">
        <v>15</v>
      </c>
      <c r="C1739" s="63">
        <v>2049</v>
      </c>
      <c r="D1739" s="63">
        <v>104</v>
      </c>
      <c r="E1739" s="63" t="s">
        <v>47</v>
      </c>
    </row>
    <row r="1740" spans="1:5">
      <c r="A1740" s="67">
        <v>3311</v>
      </c>
      <c r="B1740" s="67">
        <v>15</v>
      </c>
      <c r="C1740" s="63">
        <v>2049</v>
      </c>
      <c r="D1740" s="63">
        <v>104</v>
      </c>
      <c r="E1740" s="63" t="s">
        <v>47</v>
      </c>
    </row>
    <row r="1741" spans="1:5">
      <c r="A1741" s="67">
        <v>3312</v>
      </c>
      <c r="B1741" s="67">
        <v>15</v>
      </c>
      <c r="C1741" s="63">
        <v>2049</v>
      </c>
      <c r="D1741" s="63">
        <v>104</v>
      </c>
      <c r="E1741" s="63" t="s">
        <v>47</v>
      </c>
    </row>
    <row r="1742" spans="1:5">
      <c r="A1742" s="67">
        <v>3314</v>
      </c>
      <c r="B1742" s="67">
        <v>15</v>
      </c>
      <c r="C1742" s="63">
        <v>2049</v>
      </c>
      <c r="D1742" s="63">
        <v>104</v>
      </c>
      <c r="E1742" s="63" t="s">
        <v>47</v>
      </c>
    </row>
    <row r="1743" spans="1:5">
      <c r="A1743" s="67">
        <v>3315</v>
      </c>
      <c r="B1743" s="67">
        <v>15</v>
      </c>
      <c r="C1743" s="63">
        <v>2049</v>
      </c>
      <c r="D1743" s="63">
        <v>104</v>
      </c>
      <c r="E1743" s="63" t="s">
        <v>47</v>
      </c>
    </row>
    <row r="1744" spans="1:5">
      <c r="A1744" s="67">
        <v>3317</v>
      </c>
      <c r="B1744" s="67">
        <v>14</v>
      </c>
      <c r="C1744" s="63">
        <v>1610</v>
      </c>
      <c r="D1744" s="63">
        <v>120</v>
      </c>
      <c r="E1744" s="63" t="s">
        <v>47</v>
      </c>
    </row>
    <row r="1745" spans="1:5">
      <c r="A1745" s="67">
        <v>3318</v>
      </c>
      <c r="B1745" s="67">
        <v>14</v>
      </c>
      <c r="C1745" s="63">
        <v>1610</v>
      </c>
      <c r="D1745" s="63">
        <v>120</v>
      </c>
      <c r="E1745" s="63" t="s">
        <v>47</v>
      </c>
    </row>
    <row r="1746" spans="1:5">
      <c r="A1746" s="67">
        <v>3319</v>
      </c>
      <c r="B1746" s="67">
        <v>14</v>
      </c>
      <c r="C1746" s="63">
        <v>1610</v>
      </c>
      <c r="D1746" s="63">
        <v>120</v>
      </c>
      <c r="E1746" s="63" t="s">
        <v>47</v>
      </c>
    </row>
    <row r="1747" spans="1:5">
      <c r="A1747" s="67">
        <v>3321</v>
      </c>
      <c r="B1747" s="67">
        <v>18</v>
      </c>
      <c r="C1747" s="63">
        <v>1590</v>
      </c>
      <c r="D1747" s="63">
        <v>100</v>
      </c>
      <c r="E1747" s="63" t="s">
        <v>47</v>
      </c>
    </row>
    <row r="1748" spans="1:5">
      <c r="A1748" s="67">
        <v>3322</v>
      </c>
      <c r="B1748" s="67">
        <v>15</v>
      </c>
      <c r="C1748" s="63">
        <v>2049</v>
      </c>
      <c r="D1748" s="63">
        <v>104</v>
      </c>
      <c r="E1748" s="63" t="s">
        <v>47</v>
      </c>
    </row>
    <row r="1749" spans="1:5">
      <c r="A1749" s="67">
        <v>3323</v>
      </c>
      <c r="B1749" s="67">
        <v>18</v>
      </c>
      <c r="C1749" s="63">
        <v>1590</v>
      </c>
      <c r="D1749" s="63">
        <v>100</v>
      </c>
      <c r="E1749" s="63" t="s">
        <v>47</v>
      </c>
    </row>
    <row r="1750" spans="1:5">
      <c r="A1750" s="67">
        <v>3324</v>
      </c>
      <c r="B1750" s="67">
        <v>15</v>
      </c>
      <c r="C1750" s="63">
        <v>2049</v>
      </c>
      <c r="D1750" s="63">
        <v>104</v>
      </c>
      <c r="E1750" s="63" t="s">
        <v>47</v>
      </c>
    </row>
    <row r="1751" spans="1:5">
      <c r="A1751" s="67">
        <v>3325</v>
      </c>
      <c r="B1751" s="67">
        <v>15</v>
      </c>
      <c r="C1751" s="63">
        <v>2049</v>
      </c>
      <c r="D1751" s="63">
        <v>104</v>
      </c>
      <c r="E1751" s="63" t="s">
        <v>47</v>
      </c>
    </row>
    <row r="1752" spans="1:5">
      <c r="A1752" s="67">
        <v>3328</v>
      </c>
      <c r="B1752" s="67">
        <v>18</v>
      </c>
      <c r="C1752" s="63">
        <v>1590</v>
      </c>
      <c r="D1752" s="63">
        <v>100</v>
      </c>
      <c r="E1752" s="63" t="s">
        <v>47</v>
      </c>
    </row>
    <row r="1753" spans="1:5">
      <c r="A1753" s="67">
        <v>3329</v>
      </c>
      <c r="B1753" s="67">
        <v>18</v>
      </c>
      <c r="C1753" s="63">
        <v>1590</v>
      </c>
      <c r="D1753" s="63">
        <v>100</v>
      </c>
      <c r="E1753" s="63" t="s">
        <v>47</v>
      </c>
    </row>
    <row r="1754" spans="1:5">
      <c r="A1754" s="67">
        <v>3330</v>
      </c>
      <c r="B1754" s="67">
        <v>18</v>
      </c>
      <c r="C1754" s="63">
        <v>1590</v>
      </c>
      <c r="D1754" s="63">
        <v>100</v>
      </c>
      <c r="E1754" s="63" t="s">
        <v>47</v>
      </c>
    </row>
    <row r="1755" spans="1:5">
      <c r="A1755" s="67">
        <v>3331</v>
      </c>
      <c r="B1755" s="67">
        <v>18</v>
      </c>
      <c r="C1755" s="63">
        <v>1590</v>
      </c>
      <c r="D1755" s="63">
        <v>100</v>
      </c>
      <c r="E1755" s="63" t="s">
        <v>47</v>
      </c>
    </row>
    <row r="1756" spans="1:5">
      <c r="A1756" s="67">
        <v>3332</v>
      </c>
      <c r="B1756" s="67">
        <v>18</v>
      </c>
      <c r="C1756" s="63">
        <v>1590</v>
      </c>
      <c r="D1756" s="63">
        <v>100</v>
      </c>
      <c r="E1756" s="63" t="s">
        <v>47</v>
      </c>
    </row>
    <row r="1757" spans="1:5">
      <c r="A1757" s="67">
        <v>3333</v>
      </c>
      <c r="B1757" s="67">
        <v>18</v>
      </c>
      <c r="C1757" s="63">
        <v>1590</v>
      </c>
      <c r="D1757" s="63">
        <v>100</v>
      </c>
      <c r="E1757" s="63" t="s">
        <v>47</v>
      </c>
    </row>
    <row r="1758" spans="1:5">
      <c r="A1758" s="67">
        <v>3334</v>
      </c>
      <c r="B1758" s="67">
        <v>18</v>
      </c>
      <c r="C1758" s="63">
        <v>1590</v>
      </c>
      <c r="D1758" s="63">
        <v>100</v>
      </c>
      <c r="E1758" s="63" t="s">
        <v>47</v>
      </c>
    </row>
    <row r="1759" spans="1:5">
      <c r="A1759" s="67">
        <v>3335</v>
      </c>
      <c r="B1759" s="67">
        <v>18</v>
      </c>
      <c r="C1759" s="63">
        <v>1590</v>
      </c>
      <c r="D1759" s="63">
        <v>100</v>
      </c>
      <c r="E1759" s="63" t="s">
        <v>47</v>
      </c>
    </row>
    <row r="1760" spans="1:5">
      <c r="A1760" s="67">
        <v>3337</v>
      </c>
      <c r="B1760" s="67">
        <v>18</v>
      </c>
      <c r="C1760" s="63">
        <v>1590</v>
      </c>
      <c r="D1760" s="63">
        <v>100</v>
      </c>
      <c r="E1760" s="63" t="s">
        <v>47</v>
      </c>
    </row>
    <row r="1761" spans="1:5">
      <c r="A1761" s="67">
        <v>3338</v>
      </c>
      <c r="B1761" s="67">
        <v>18</v>
      </c>
      <c r="C1761" s="63">
        <v>1590</v>
      </c>
      <c r="D1761" s="63">
        <v>100</v>
      </c>
      <c r="E1761" s="63" t="s">
        <v>47</v>
      </c>
    </row>
    <row r="1762" spans="1:5">
      <c r="A1762" s="67">
        <v>3340</v>
      </c>
      <c r="B1762" s="67">
        <v>18</v>
      </c>
      <c r="C1762" s="63">
        <v>1590</v>
      </c>
      <c r="D1762" s="63">
        <v>100</v>
      </c>
      <c r="E1762" s="63" t="s">
        <v>47</v>
      </c>
    </row>
    <row r="1763" spans="1:5">
      <c r="A1763" s="67">
        <v>3341</v>
      </c>
      <c r="B1763" s="67">
        <v>18</v>
      </c>
      <c r="C1763" s="63">
        <v>1590</v>
      </c>
      <c r="D1763" s="63">
        <v>100</v>
      </c>
      <c r="E1763" s="63" t="s">
        <v>47</v>
      </c>
    </row>
    <row r="1764" spans="1:5">
      <c r="A1764" s="67">
        <v>3342</v>
      </c>
      <c r="B1764" s="67">
        <v>18</v>
      </c>
      <c r="C1764" s="63">
        <v>1590</v>
      </c>
      <c r="D1764" s="63">
        <v>100</v>
      </c>
      <c r="E1764" s="63" t="s">
        <v>47</v>
      </c>
    </row>
    <row r="1765" spans="1:5">
      <c r="A1765" s="67">
        <v>3345</v>
      </c>
      <c r="B1765" s="67">
        <v>18</v>
      </c>
      <c r="C1765" s="63">
        <v>1590</v>
      </c>
      <c r="D1765" s="63">
        <v>100</v>
      </c>
      <c r="E1765" s="63" t="s">
        <v>47</v>
      </c>
    </row>
    <row r="1766" spans="1:5">
      <c r="A1766" s="67">
        <v>3350</v>
      </c>
      <c r="B1766" s="67">
        <v>15</v>
      </c>
      <c r="C1766" s="63">
        <v>2049</v>
      </c>
      <c r="D1766" s="63">
        <v>104</v>
      </c>
      <c r="E1766" s="63" t="s">
        <v>47</v>
      </c>
    </row>
    <row r="1767" spans="1:5">
      <c r="A1767" s="67">
        <v>3351</v>
      </c>
      <c r="B1767" s="67">
        <v>15</v>
      </c>
      <c r="C1767" s="63">
        <v>2049</v>
      </c>
      <c r="D1767" s="63">
        <v>104</v>
      </c>
      <c r="E1767" s="63" t="s">
        <v>47</v>
      </c>
    </row>
    <row r="1768" spans="1:5">
      <c r="A1768" s="67">
        <v>3352</v>
      </c>
      <c r="B1768" s="67">
        <v>15</v>
      </c>
      <c r="C1768" s="63">
        <v>2049</v>
      </c>
      <c r="D1768" s="63">
        <v>104</v>
      </c>
      <c r="E1768" s="63" t="s">
        <v>47</v>
      </c>
    </row>
    <row r="1769" spans="1:5">
      <c r="A1769" s="67">
        <v>3353</v>
      </c>
      <c r="B1769" s="67">
        <v>15</v>
      </c>
      <c r="C1769" s="63">
        <v>2049</v>
      </c>
      <c r="D1769" s="63">
        <v>104</v>
      </c>
      <c r="E1769" s="63" t="s">
        <v>47</v>
      </c>
    </row>
    <row r="1770" spans="1:5">
      <c r="A1770" s="67">
        <v>3354</v>
      </c>
      <c r="B1770" s="67">
        <v>15</v>
      </c>
      <c r="C1770" s="63">
        <v>2049</v>
      </c>
      <c r="D1770" s="63">
        <v>104</v>
      </c>
      <c r="E1770" s="63" t="s">
        <v>47</v>
      </c>
    </row>
    <row r="1771" spans="1:5">
      <c r="A1771" s="67">
        <v>3355</v>
      </c>
      <c r="B1771" s="67">
        <v>15</v>
      </c>
      <c r="C1771" s="63">
        <v>2049</v>
      </c>
      <c r="D1771" s="63">
        <v>104</v>
      </c>
      <c r="E1771" s="63" t="s">
        <v>47</v>
      </c>
    </row>
    <row r="1772" spans="1:5">
      <c r="A1772" s="67">
        <v>3356</v>
      </c>
      <c r="B1772" s="67">
        <v>15</v>
      </c>
      <c r="C1772" s="63">
        <v>2049</v>
      </c>
      <c r="D1772" s="63">
        <v>104</v>
      </c>
      <c r="E1772" s="63" t="s">
        <v>47</v>
      </c>
    </row>
    <row r="1773" spans="1:5">
      <c r="A1773" s="67">
        <v>3357</v>
      </c>
      <c r="B1773" s="67">
        <v>15</v>
      </c>
      <c r="C1773" s="63">
        <v>2049</v>
      </c>
      <c r="D1773" s="63">
        <v>104</v>
      </c>
      <c r="E1773" s="63" t="s">
        <v>47</v>
      </c>
    </row>
    <row r="1774" spans="1:5">
      <c r="A1774" s="67">
        <v>3360</v>
      </c>
      <c r="B1774" s="67">
        <v>15</v>
      </c>
      <c r="C1774" s="63">
        <v>2049</v>
      </c>
      <c r="D1774" s="63">
        <v>104</v>
      </c>
      <c r="E1774" s="63" t="s">
        <v>47</v>
      </c>
    </row>
    <row r="1775" spans="1:5">
      <c r="A1775" s="67">
        <v>3361</v>
      </c>
      <c r="B1775" s="67">
        <v>15</v>
      </c>
      <c r="C1775" s="63">
        <v>2049</v>
      </c>
      <c r="D1775" s="63">
        <v>104</v>
      </c>
      <c r="E1775" s="63" t="s">
        <v>47</v>
      </c>
    </row>
    <row r="1776" spans="1:5">
      <c r="A1776" s="67">
        <v>3363</v>
      </c>
      <c r="B1776" s="67">
        <v>17</v>
      </c>
      <c r="C1776" s="63">
        <v>1846</v>
      </c>
      <c r="D1776" s="63">
        <v>145</v>
      </c>
      <c r="E1776" s="63" t="s">
        <v>47</v>
      </c>
    </row>
    <row r="1777" spans="1:5">
      <c r="A1777" s="67">
        <v>3364</v>
      </c>
      <c r="B1777" s="67">
        <v>17</v>
      </c>
      <c r="C1777" s="63">
        <v>1846</v>
      </c>
      <c r="D1777" s="63">
        <v>145</v>
      </c>
      <c r="E1777" s="63" t="s">
        <v>47</v>
      </c>
    </row>
    <row r="1778" spans="1:5">
      <c r="A1778" s="67">
        <v>3370</v>
      </c>
      <c r="B1778" s="67">
        <v>17</v>
      </c>
      <c r="C1778" s="63">
        <v>1846</v>
      </c>
      <c r="D1778" s="63">
        <v>145</v>
      </c>
      <c r="E1778" s="63" t="s">
        <v>47</v>
      </c>
    </row>
    <row r="1779" spans="1:5">
      <c r="A1779" s="67">
        <v>3371</v>
      </c>
      <c r="B1779" s="67">
        <v>17</v>
      </c>
      <c r="C1779" s="63">
        <v>1846</v>
      </c>
      <c r="D1779" s="63">
        <v>145</v>
      </c>
      <c r="E1779" s="63" t="s">
        <v>47</v>
      </c>
    </row>
    <row r="1780" spans="1:5">
      <c r="A1780" s="67">
        <v>3373</v>
      </c>
      <c r="B1780" s="67">
        <v>16</v>
      </c>
      <c r="C1780" s="63">
        <v>1595</v>
      </c>
      <c r="D1780" s="63">
        <v>248</v>
      </c>
      <c r="E1780" s="63" t="s">
        <v>47</v>
      </c>
    </row>
    <row r="1781" spans="1:5">
      <c r="A1781" s="67">
        <v>3375</v>
      </c>
      <c r="B1781" s="67">
        <v>14</v>
      </c>
      <c r="C1781" s="63">
        <v>1610</v>
      </c>
      <c r="D1781" s="63">
        <v>120</v>
      </c>
      <c r="E1781" s="63" t="s">
        <v>47</v>
      </c>
    </row>
    <row r="1782" spans="1:5">
      <c r="A1782" s="67">
        <v>3377</v>
      </c>
      <c r="B1782" s="67">
        <v>14</v>
      </c>
      <c r="C1782" s="63">
        <v>1610</v>
      </c>
      <c r="D1782" s="63">
        <v>120</v>
      </c>
      <c r="E1782" s="63" t="s">
        <v>47</v>
      </c>
    </row>
    <row r="1783" spans="1:5">
      <c r="A1783" s="67">
        <v>3378</v>
      </c>
      <c r="B1783" s="67">
        <v>14</v>
      </c>
      <c r="C1783" s="63">
        <v>1610</v>
      </c>
      <c r="D1783" s="63">
        <v>120</v>
      </c>
      <c r="E1783" s="63" t="s">
        <v>47</v>
      </c>
    </row>
    <row r="1784" spans="1:5">
      <c r="A1784" s="67">
        <v>3379</v>
      </c>
      <c r="B1784" s="67">
        <v>15</v>
      </c>
      <c r="C1784" s="63">
        <v>2049</v>
      </c>
      <c r="D1784" s="63">
        <v>104</v>
      </c>
      <c r="E1784" s="63" t="s">
        <v>47</v>
      </c>
    </row>
    <row r="1785" spans="1:5">
      <c r="A1785" s="67">
        <v>3380</v>
      </c>
      <c r="B1785" s="67">
        <v>14</v>
      </c>
      <c r="C1785" s="63">
        <v>1610</v>
      </c>
      <c r="D1785" s="63">
        <v>120</v>
      </c>
      <c r="E1785" s="63" t="s">
        <v>47</v>
      </c>
    </row>
    <row r="1786" spans="1:5">
      <c r="A1786" s="67">
        <v>3381</v>
      </c>
      <c r="B1786" s="67">
        <v>14</v>
      </c>
      <c r="C1786" s="63">
        <v>1610</v>
      </c>
      <c r="D1786" s="63">
        <v>120</v>
      </c>
      <c r="E1786" s="63" t="s">
        <v>47</v>
      </c>
    </row>
    <row r="1787" spans="1:5">
      <c r="A1787" s="67">
        <v>3384</v>
      </c>
      <c r="B1787" s="67">
        <v>14</v>
      </c>
      <c r="C1787" s="63">
        <v>1610</v>
      </c>
      <c r="D1787" s="63">
        <v>120</v>
      </c>
      <c r="E1787" s="63" t="s">
        <v>47</v>
      </c>
    </row>
    <row r="1788" spans="1:5">
      <c r="A1788" s="67">
        <v>3385</v>
      </c>
      <c r="B1788" s="67">
        <v>14</v>
      </c>
      <c r="C1788" s="63">
        <v>1610</v>
      </c>
      <c r="D1788" s="63">
        <v>120</v>
      </c>
      <c r="E1788" s="63" t="s">
        <v>47</v>
      </c>
    </row>
    <row r="1789" spans="1:5">
      <c r="A1789" s="67">
        <v>3387</v>
      </c>
      <c r="B1789" s="67">
        <v>14</v>
      </c>
      <c r="C1789" s="63">
        <v>1610</v>
      </c>
      <c r="D1789" s="63">
        <v>120</v>
      </c>
      <c r="E1789" s="63" t="s">
        <v>47</v>
      </c>
    </row>
    <row r="1790" spans="1:5">
      <c r="A1790" s="67">
        <v>3388</v>
      </c>
      <c r="B1790" s="67">
        <v>14</v>
      </c>
      <c r="C1790" s="63">
        <v>1610</v>
      </c>
      <c r="D1790" s="63">
        <v>120</v>
      </c>
      <c r="E1790" s="63" t="s">
        <v>47</v>
      </c>
    </row>
    <row r="1791" spans="1:5">
      <c r="A1791" s="67">
        <v>3390</v>
      </c>
      <c r="B1791" s="67">
        <v>14</v>
      </c>
      <c r="C1791" s="63">
        <v>1610</v>
      </c>
      <c r="D1791" s="63">
        <v>120</v>
      </c>
      <c r="E1791" s="63" t="s">
        <v>47</v>
      </c>
    </row>
    <row r="1792" spans="1:5">
      <c r="A1792" s="67">
        <v>3391</v>
      </c>
      <c r="B1792" s="67">
        <v>14</v>
      </c>
      <c r="C1792" s="63">
        <v>1610</v>
      </c>
      <c r="D1792" s="63">
        <v>120</v>
      </c>
      <c r="E1792" s="63" t="s">
        <v>47</v>
      </c>
    </row>
    <row r="1793" spans="1:5">
      <c r="A1793" s="67">
        <v>3392</v>
      </c>
      <c r="B1793" s="67">
        <v>14</v>
      </c>
      <c r="C1793" s="63">
        <v>1610</v>
      </c>
      <c r="D1793" s="63">
        <v>120</v>
      </c>
      <c r="E1793" s="63" t="s">
        <v>47</v>
      </c>
    </row>
    <row r="1794" spans="1:5">
      <c r="A1794" s="67">
        <v>3393</v>
      </c>
      <c r="B1794" s="67">
        <v>14</v>
      </c>
      <c r="C1794" s="63">
        <v>1610</v>
      </c>
      <c r="D1794" s="63">
        <v>120</v>
      </c>
      <c r="E1794" s="63" t="s">
        <v>47</v>
      </c>
    </row>
    <row r="1795" spans="1:5">
      <c r="A1795" s="67">
        <v>3395</v>
      </c>
      <c r="B1795" s="67">
        <v>13</v>
      </c>
      <c r="C1795" s="63">
        <v>1160</v>
      </c>
      <c r="D1795" s="63">
        <v>201</v>
      </c>
      <c r="E1795" s="63" t="s">
        <v>47</v>
      </c>
    </row>
    <row r="1796" spans="1:5">
      <c r="A1796" s="67">
        <v>3396</v>
      </c>
      <c r="B1796" s="67">
        <v>13</v>
      </c>
      <c r="C1796" s="63">
        <v>1160</v>
      </c>
      <c r="D1796" s="63">
        <v>201</v>
      </c>
      <c r="E1796" s="63" t="s">
        <v>47</v>
      </c>
    </row>
    <row r="1797" spans="1:5">
      <c r="A1797" s="67">
        <v>3399</v>
      </c>
      <c r="B1797" s="67">
        <v>14</v>
      </c>
      <c r="C1797" s="63">
        <v>1610</v>
      </c>
      <c r="D1797" s="63">
        <v>120</v>
      </c>
      <c r="E1797" s="63" t="s">
        <v>47</v>
      </c>
    </row>
    <row r="1798" spans="1:5">
      <c r="A1798" s="67">
        <v>3400</v>
      </c>
      <c r="B1798" s="67">
        <v>14</v>
      </c>
      <c r="C1798" s="63">
        <v>1610</v>
      </c>
      <c r="D1798" s="63">
        <v>120</v>
      </c>
      <c r="E1798" s="63" t="s">
        <v>47</v>
      </c>
    </row>
    <row r="1799" spans="1:5">
      <c r="A1799" s="67">
        <v>3401</v>
      </c>
      <c r="B1799" s="67">
        <v>14</v>
      </c>
      <c r="C1799" s="63">
        <v>1610</v>
      </c>
      <c r="D1799" s="63">
        <v>120</v>
      </c>
      <c r="E1799" s="63" t="s">
        <v>47</v>
      </c>
    </row>
    <row r="1800" spans="1:5">
      <c r="A1800" s="67">
        <v>3402</v>
      </c>
      <c r="B1800" s="67">
        <v>14</v>
      </c>
      <c r="C1800" s="63">
        <v>1610</v>
      </c>
      <c r="D1800" s="63">
        <v>120</v>
      </c>
      <c r="E1800" s="63" t="s">
        <v>47</v>
      </c>
    </row>
    <row r="1801" spans="1:5">
      <c r="A1801" s="67">
        <v>3407</v>
      </c>
      <c r="B1801" s="67">
        <v>15</v>
      </c>
      <c r="C1801" s="63">
        <v>2049</v>
      </c>
      <c r="D1801" s="63">
        <v>104</v>
      </c>
      <c r="E1801" s="63" t="s">
        <v>47</v>
      </c>
    </row>
    <row r="1802" spans="1:5">
      <c r="A1802" s="67">
        <v>3409</v>
      </c>
      <c r="B1802" s="67">
        <v>14</v>
      </c>
      <c r="C1802" s="63">
        <v>1610</v>
      </c>
      <c r="D1802" s="63">
        <v>120</v>
      </c>
      <c r="E1802" s="63" t="s">
        <v>47</v>
      </c>
    </row>
    <row r="1803" spans="1:5">
      <c r="A1803" s="67">
        <v>3412</v>
      </c>
      <c r="B1803" s="67">
        <v>14</v>
      </c>
      <c r="C1803" s="63">
        <v>1610</v>
      </c>
      <c r="D1803" s="63">
        <v>120</v>
      </c>
      <c r="E1803" s="63" t="s">
        <v>47</v>
      </c>
    </row>
    <row r="1804" spans="1:5">
      <c r="A1804" s="67">
        <v>3413</v>
      </c>
      <c r="B1804" s="67">
        <v>14</v>
      </c>
      <c r="C1804" s="63">
        <v>1610</v>
      </c>
      <c r="D1804" s="63">
        <v>120</v>
      </c>
      <c r="E1804" s="63" t="s">
        <v>47</v>
      </c>
    </row>
    <row r="1805" spans="1:5">
      <c r="A1805" s="67">
        <v>3414</v>
      </c>
      <c r="B1805" s="67">
        <v>14</v>
      </c>
      <c r="C1805" s="63">
        <v>1610</v>
      </c>
      <c r="D1805" s="63">
        <v>120</v>
      </c>
      <c r="E1805" s="63" t="s">
        <v>47</v>
      </c>
    </row>
    <row r="1806" spans="1:5">
      <c r="A1806" s="67">
        <v>3415</v>
      </c>
      <c r="B1806" s="67">
        <v>14</v>
      </c>
      <c r="C1806" s="63">
        <v>1610</v>
      </c>
      <c r="D1806" s="63">
        <v>120</v>
      </c>
      <c r="E1806" s="63" t="s">
        <v>47</v>
      </c>
    </row>
    <row r="1807" spans="1:5">
      <c r="A1807" s="67">
        <v>3418</v>
      </c>
      <c r="B1807" s="67">
        <v>14</v>
      </c>
      <c r="C1807" s="63">
        <v>1610</v>
      </c>
      <c r="D1807" s="63">
        <v>120</v>
      </c>
      <c r="E1807" s="63" t="s">
        <v>47</v>
      </c>
    </row>
    <row r="1808" spans="1:5">
      <c r="A1808" s="67">
        <v>3419</v>
      </c>
      <c r="B1808" s="67">
        <v>14</v>
      </c>
      <c r="C1808" s="63">
        <v>1610</v>
      </c>
      <c r="D1808" s="63">
        <v>120</v>
      </c>
      <c r="E1808" s="63" t="s">
        <v>47</v>
      </c>
    </row>
    <row r="1809" spans="1:5">
      <c r="A1809" s="67">
        <v>3420</v>
      </c>
      <c r="B1809" s="67">
        <v>14</v>
      </c>
      <c r="C1809" s="63">
        <v>1610</v>
      </c>
      <c r="D1809" s="63">
        <v>120</v>
      </c>
      <c r="E1809" s="63" t="s">
        <v>47</v>
      </c>
    </row>
    <row r="1810" spans="1:5">
      <c r="A1810" s="67">
        <v>3422</v>
      </c>
      <c r="B1810" s="67">
        <v>13</v>
      </c>
      <c r="C1810" s="63">
        <v>1160</v>
      </c>
      <c r="D1810" s="63">
        <v>201</v>
      </c>
      <c r="E1810" s="63" t="s">
        <v>47</v>
      </c>
    </row>
    <row r="1811" spans="1:5">
      <c r="A1811" s="67">
        <v>3423</v>
      </c>
      <c r="B1811" s="67">
        <v>14</v>
      </c>
      <c r="C1811" s="63">
        <v>1610</v>
      </c>
      <c r="D1811" s="63">
        <v>120</v>
      </c>
      <c r="E1811" s="63" t="s">
        <v>47</v>
      </c>
    </row>
    <row r="1812" spans="1:5">
      <c r="A1812" s="67">
        <v>3424</v>
      </c>
      <c r="B1812" s="67">
        <v>13</v>
      </c>
      <c r="C1812" s="63">
        <v>1160</v>
      </c>
      <c r="D1812" s="63">
        <v>201</v>
      </c>
      <c r="E1812" s="63" t="s">
        <v>47</v>
      </c>
    </row>
    <row r="1813" spans="1:5">
      <c r="A1813" s="67">
        <v>3427</v>
      </c>
      <c r="B1813" s="67">
        <v>18</v>
      </c>
      <c r="C1813" s="63">
        <v>1590</v>
      </c>
      <c r="D1813" s="63">
        <v>100</v>
      </c>
      <c r="E1813" s="63" t="s">
        <v>47</v>
      </c>
    </row>
    <row r="1814" spans="1:5">
      <c r="A1814" s="67">
        <v>3428</v>
      </c>
      <c r="B1814" s="67">
        <v>18</v>
      </c>
      <c r="C1814" s="63">
        <v>1590</v>
      </c>
      <c r="D1814" s="63">
        <v>100</v>
      </c>
      <c r="E1814" s="63" t="s">
        <v>47</v>
      </c>
    </row>
    <row r="1815" spans="1:5">
      <c r="A1815" s="67">
        <v>3429</v>
      </c>
      <c r="B1815" s="67">
        <v>18</v>
      </c>
      <c r="C1815" s="63">
        <v>1590</v>
      </c>
      <c r="D1815" s="63">
        <v>100</v>
      </c>
      <c r="E1815" s="63" t="s">
        <v>47</v>
      </c>
    </row>
    <row r="1816" spans="1:5">
      <c r="A1816" s="67">
        <v>3430</v>
      </c>
      <c r="B1816" s="67">
        <v>18</v>
      </c>
      <c r="C1816" s="63">
        <v>1590</v>
      </c>
      <c r="D1816" s="63">
        <v>100</v>
      </c>
      <c r="E1816" s="63" t="s">
        <v>47</v>
      </c>
    </row>
    <row r="1817" spans="1:5">
      <c r="A1817" s="67">
        <v>3431</v>
      </c>
      <c r="B1817" s="67">
        <v>17</v>
      </c>
      <c r="C1817" s="63">
        <v>1846</v>
      </c>
      <c r="D1817" s="63">
        <v>145</v>
      </c>
      <c r="E1817" s="63" t="s">
        <v>47</v>
      </c>
    </row>
    <row r="1818" spans="1:5">
      <c r="A1818" s="67">
        <v>3432</v>
      </c>
      <c r="B1818" s="67">
        <v>17</v>
      </c>
      <c r="C1818" s="63">
        <v>1846</v>
      </c>
      <c r="D1818" s="63">
        <v>145</v>
      </c>
      <c r="E1818" s="63" t="s">
        <v>47</v>
      </c>
    </row>
    <row r="1819" spans="1:5">
      <c r="A1819" s="67">
        <v>3433</v>
      </c>
      <c r="B1819" s="67">
        <v>17</v>
      </c>
      <c r="C1819" s="63">
        <v>1846</v>
      </c>
      <c r="D1819" s="63">
        <v>145</v>
      </c>
      <c r="E1819" s="63" t="s">
        <v>47</v>
      </c>
    </row>
    <row r="1820" spans="1:5">
      <c r="A1820" s="67">
        <v>3434</v>
      </c>
      <c r="B1820" s="67">
        <v>17</v>
      </c>
      <c r="C1820" s="63">
        <v>1846</v>
      </c>
      <c r="D1820" s="63">
        <v>145</v>
      </c>
      <c r="E1820" s="63" t="s">
        <v>47</v>
      </c>
    </row>
    <row r="1821" spans="1:5">
      <c r="A1821" s="67">
        <v>3435</v>
      </c>
      <c r="B1821" s="67">
        <v>17</v>
      </c>
      <c r="C1821" s="63">
        <v>1846</v>
      </c>
      <c r="D1821" s="63">
        <v>145</v>
      </c>
      <c r="E1821" s="63" t="s">
        <v>47</v>
      </c>
    </row>
    <row r="1822" spans="1:5">
      <c r="A1822" s="67">
        <v>3437</v>
      </c>
      <c r="B1822" s="67">
        <v>17</v>
      </c>
      <c r="C1822" s="63">
        <v>1846</v>
      </c>
      <c r="D1822" s="63">
        <v>145</v>
      </c>
      <c r="E1822" s="63" t="s">
        <v>47</v>
      </c>
    </row>
    <row r="1823" spans="1:5">
      <c r="A1823" s="67">
        <v>3438</v>
      </c>
      <c r="B1823" s="67">
        <v>17</v>
      </c>
      <c r="C1823" s="63">
        <v>1846</v>
      </c>
      <c r="D1823" s="63">
        <v>145</v>
      </c>
      <c r="E1823" s="63" t="s">
        <v>47</v>
      </c>
    </row>
    <row r="1824" spans="1:5">
      <c r="A1824" s="67">
        <v>3440</v>
      </c>
      <c r="B1824" s="67">
        <v>17</v>
      </c>
      <c r="C1824" s="63">
        <v>1846</v>
      </c>
      <c r="D1824" s="63">
        <v>145</v>
      </c>
      <c r="E1824" s="63" t="s">
        <v>47</v>
      </c>
    </row>
    <row r="1825" spans="1:5">
      <c r="A1825" s="67">
        <v>3441</v>
      </c>
      <c r="B1825" s="67">
        <v>17</v>
      </c>
      <c r="C1825" s="63">
        <v>1846</v>
      </c>
      <c r="D1825" s="63">
        <v>145</v>
      </c>
      <c r="E1825" s="63" t="s">
        <v>47</v>
      </c>
    </row>
    <row r="1826" spans="1:5">
      <c r="A1826" s="67">
        <v>3442</v>
      </c>
      <c r="B1826" s="67">
        <v>17</v>
      </c>
      <c r="C1826" s="63">
        <v>1846</v>
      </c>
      <c r="D1826" s="63">
        <v>145</v>
      </c>
      <c r="E1826" s="63" t="s">
        <v>47</v>
      </c>
    </row>
    <row r="1827" spans="1:5">
      <c r="A1827" s="67">
        <v>3444</v>
      </c>
      <c r="B1827" s="67">
        <v>17</v>
      </c>
      <c r="C1827" s="63">
        <v>1846</v>
      </c>
      <c r="D1827" s="63">
        <v>145</v>
      </c>
      <c r="E1827" s="63" t="s">
        <v>47</v>
      </c>
    </row>
    <row r="1828" spans="1:5">
      <c r="A1828" s="67">
        <v>3446</v>
      </c>
      <c r="B1828" s="67">
        <v>17</v>
      </c>
      <c r="C1828" s="63">
        <v>1846</v>
      </c>
      <c r="D1828" s="63">
        <v>145</v>
      </c>
      <c r="E1828" s="63" t="s">
        <v>47</v>
      </c>
    </row>
    <row r="1829" spans="1:5">
      <c r="A1829" s="67">
        <v>3447</v>
      </c>
      <c r="B1829" s="67">
        <v>17</v>
      </c>
      <c r="C1829" s="63">
        <v>1846</v>
      </c>
      <c r="D1829" s="63">
        <v>145</v>
      </c>
      <c r="E1829" s="63" t="s">
        <v>47</v>
      </c>
    </row>
    <row r="1830" spans="1:5">
      <c r="A1830" s="67">
        <v>3448</v>
      </c>
      <c r="B1830" s="67">
        <v>17</v>
      </c>
      <c r="C1830" s="63">
        <v>1846</v>
      </c>
      <c r="D1830" s="63">
        <v>145</v>
      </c>
      <c r="E1830" s="63" t="s">
        <v>47</v>
      </c>
    </row>
    <row r="1831" spans="1:5">
      <c r="A1831" s="67">
        <v>3450</v>
      </c>
      <c r="B1831" s="67">
        <v>17</v>
      </c>
      <c r="C1831" s="63">
        <v>1846</v>
      </c>
      <c r="D1831" s="63">
        <v>145</v>
      </c>
      <c r="E1831" s="63" t="s">
        <v>47</v>
      </c>
    </row>
    <row r="1832" spans="1:5">
      <c r="A1832" s="67">
        <v>3451</v>
      </c>
      <c r="B1832" s="67">
        <v>17</v>
      </c>
      <c r="C1832" s="63">
        <v>1846</v>
      </c>
      <c r="D1832" s="63">
        <v>145</v>
      </c>
      <c r="E1832" s="63" t="s">
        <v>47</v>
      </c>
    </row>
    <row r="1833" spans="1:5">
      <c r="A1833" s="67">
        <v>3453</v>
      </c>
      <c r="B1833" s="67">
        <v>17</v>
      </c>
      <c r="C1833" s="63">
        <v>1846</v>
      </c>
      <c r="D1833" s="63">
        <v>145</v>
      </c>
      <c r="E1833" s="63" t="s">
        <v>47</v>
      </c>
    </row>
    <row r="1834" spans="1:5">
      <c r="A1834" s="67">
        <v>3458</v>
      </c>
      <c r="B1834" s="67">
        <v>17</v>
      </c>
      <c r="C1834" s="63">
        <v>1846</v>
      </c>
      <c r="D1834" s="63">
        <v>145</v>
      </c>
      <c r="E1834" s="63" t="s">
        <v>47</v>
      </c>
    </row>
    <row r="1835" spans="1:5">
      <c r="A1835" s="67">
        <v>3460</v>
      </c>
      <c r="B1835" s="67">
        <v>17</v>
      </c>
      <c r="C1835" s="63">
        <v>1846</v>
      </c>
      <c r="D1835" s="63">
        <v>145</v>
      </c>
      <c r="E1835" s="63" t="s">
        <v>47</v>
      </c>
    </row>
    <row r="1836" spans="1:5">
      <c r="A1836" s="67">
        <v>3461</v>
      </c>
      <c r="B1836" s="67">
        <v>17</v>
      </c>
      <c r="C1836" s="63">
        <v>1846</v>
      </c>
      <c r="D1836" s="63">
        <v>145</v>
      </c>
      <c r="E1836" s="63" t="s">
        <v>47</v>
      </c>
    </row>
    <row r="1837" spans="1:5">
      <c r="A1837" s="67">
        <v>3462</v>
      </c>
      <c r="B1837" s="67">
        <v>17</v>
      </c>
      <c r="C1837" s="63">
        <v>1846</v>
      </c>
      <c r="D1837" s="63">
        <v>145</v>
      </c>
      <c r="E1837" s="63" t="s">
        <v>47</v>
      </c>
    </row>
    <row r="1838" spans="1:5">
      <c r="A1838" s="67">
        <v>3463</v>
      </c>
      <c r="B1838" s="67">
        <v>17</v>
      </c>
      <c r="C1838" s="63">
        <v>1846</v>
      </c>
      <c r="D1838" s="63">
        <v>145</v>
      </c>
      <c r="E1838" s="63" t="s">
        <v>47</v>
      </c>
    </row>
    <row r="1839" spans="1:5">
      <c r="A1839" s="67">
        <v>3464</v>
      </c>
      <c r="B1839" s="67">
        <v>17</v>
      </c>
      <c r="C1839" s="63">
        <v>1846</v>
      </c>
      <c r="D1839" s="63">
        <v>145</v>
      </c>
      <c r="E1839" s="63" t="s">
        <v>47</v>
      </c>
    </row>
    <row r="1840" spans="1:5">
      <c r="A1840" s="67">
        <v>3465</v>
      </c>
      <c r="B1840" s="67">
        <v>17</v>
      </c>
      <c r="C1840" s="63">
        <v>1846</v>
      </c>
      <c r="D1840" s="63">
        <v>145</v>
      </c>
      <c r="E1840" s="63" t="s">
        <v>47</v>
      </c>
    </row>
    <row r="1841" spans="1:5">
      <c r="A1841" s="67">
        <v>3467</v>
      </c>
      <c r="B1841" s="67">
        <v>17</v>
      </c>
      <c r="C1841" s="63">
        <v>1846</v>
      </c>
      <c r="D1841" s="63">
        <v>145</v>
      </c>
      <c r="E1841" s="63" t="s">
        <v>47</v>
      </c>
    </row>
    <row r="1842" spans="1:5">
      <c r="A1842" s="67">
        <v>3468</v>
      </c>
      <c r="B1842" s="67">
        <v>16</v>
      </c>
      <c r="C1842" s="63">
        <v>1595</v>
      </c>
      <c r="D1842" s="63">
        <v>248</v>
      </c>
      <c r="E1842" s="63" t="s">
        <v>47</v>
      </c>
    </row>
    <row r="1843" spans="1:5">
      <c r="A1843" s="67">
        <v>3469</v>
      </c>
      <c r="B1843" s="67">
        <v>14</v>
      </c>
      <c r="C1843" s="63">
        <v>1610</v>
      </c>
      <c r="D1843" s="63">
        <v>120</v>
      </c>
      <c r="E1843" s="63" t="s">
        <v>47</v>
      </c>
    </row>
    <row r="1844" spans="1:5">
      <c r="A1844" s="67">
        <v>3472</v>
      </c>
      <c r="B1844" s="67">
        <v>16</v>
      </c>
      <c r="C1844" s="63">
        <v>1595</v>
      </c>
      <c r="D1844" s="63">
        <v>248</v>
      </c>
      <c r="E1844" s="63" t="s">
        <v>47</v>
      </c>
    </row>
    <row r="1845" spans="1:5">
      <c r="A1845" s="67">
        <v>3475</v>
      </c>
      <c r="B1845" s="67">
        <v>16</v>
      </c>
      <c r="C1845" s="63">
        <v>1595</v>
      </c>
      <c r="D1845" s="63">
        <v>248</v>
      </c>
      <c r="E1845" s="63" t="s">
        <v>47</v>
      </c>
    </row>
    <row r="1846" spans="1:5">
      <c r="A1846" s="67">
        <v>3478</v>
      </c>
      <c r="B1846" s="67">
        <v>14</v>
      </c>
      <c r="C1846" s="63">
        <v>1610</v>
      </c>
      <c r="D1846" s="63">
        <v>120</v>
      </c>
      <c r="E1846" s="63" t="s">
        <v>47</v>
      </c>
    </row>
    <row r="1847" spans="1:5">
      <c r="A1847" s="67">
        <v>3480</v>
      </c>
      <c r="B1847" s="67">
        <v>14</v>
      </c>
      <c r="C1847" s="63">
        <v>1610</v>
      </c>
      <c r="D1847" s="63">
        <v>120</v>
      </c>
      <c r="E1847" s="63" t="s">
        <v>47</v>
      </c>
    </row>
    <row r="1848" spans="1:5">
      <c r="A1848" s="67">
        <v>3482</v>
      </c>
      <c r="B1848" s="67">
        <v>14</v>
      </c>
      <c r="C1848" s="63">
        <v>1610</v>
      </c>
      <c r="D1848" s="63">
        <v>120</v>
      </c>
      <c r="E1848" s="63" t="s">
        <v>47</v>
      </c>
    </row>
    <row r="1849" spans="1:5">
      <c r="A1849" s="67">
        <v>3483</v>
      </c>
      <c r="B1849" s="67">
        <v>13</v>
      </c>
      <c r="C1849" s="63">
        <v>1160</v>
      </c>
      <c r="D1849" s="63">
        <v>201</v>
      </c>
      <c r="E1849" s="63" t="s">
        <v>47</v>
      </c>
    </row>
    <row r="1850" spans="1:5">
      <c r="A1850" s="67">
        <v>3485</v>
      </c>
      <c r="B1850" s="67">
        <v>13</v>
      </c>
      <c r="C1850" s="63">
        <v>1160</v>
      </c>
      <c r="D1850" s="63">
        <v>201</v>
      </c>
      <c r="E1850" s="63" t="s">
        <v>47</v>
      </c>
    </row>
    <row r="1851" spans="1:5">
      <c r="A1851" s="67">
        <v>3487</v>
      </c>
      <c r="B1851" s="67">
        <v>13</v>
      </c>
      <c r="C1851" s="63">
        <v>1160</v>
      </c>
      <c r="D1851" s="63">
        <v>201</v>
      </c>
      <c r="E1851" s="63" t="s">
        <v>47</v>
      </c>
    </row>
    <row r="1852" spans="1:5">
      <c r="A1852" s="67">
        <v>3488</v>
      </c>
      <c r="B1852" s="67">
        <v>13</v>
      </c>
      <c r="C1852" s="63">
        <v>1160</v>
      </c>
      <c r="D1852" s="63">
        <v>201</v>
      </c>
      <c r="E1852" s="63" t="s">
        <v>47</v>
      </c>
    </row>
    <row r="1853" spans="1:5">
      <c r="A1853" s="67">
        <v>3489</v>
      </c>
      <c r="B1853" s="67">
        <v>13</v>
      </c>
      <c r="C1853" s="63">
        <v>1160</v>
      </c>
      <c r="D1853" s="63">
        <v>201</v>
      </c>
      <c r="E1853" s="63" t="s">
        <v>47</v>
      </c>
    </row>
    <row r="1854" spans="1:5">
      <c r="A1854" s="67">
        <v>3490</v>
      </c>
      <c r="B1854" s="67">
        <v>13</v>
      </c>
      <c r="C1854" s="63">
        <v>1160</v>
      </c>
      <c r="D1854" s="63">
        <v>201</v>
      </c>
      <c r="E1854" s="63" t="s">
        <v>47</v>
      </c>
    </row>
    <row r="1855" spans="1:5">
      <c r="A1855" s="67">
        <v>3491</v>
      </c>
      <c r="B1855" s="67">
        <v>13</v>
      </c>
      <c r="C1855" s="63">
        <v>1160</v>
      </c>
      <c r="D1855" s="63">
        <v>201</v>
      </c>
      <c r="E1855" s="63" t="s">
        <v>47</v>
      </c>
    </row>
    <row r="1856" spans="1:5">
      <c r="A1856" s="67">
        <v>3494</v>
      </c>
      <c r="B1856" s="67">
        <v>13</v>
      </c>
      <c r="C1856" s="63">
        <v>1160</v>
      </c>
      <c r="D1856" s="63">
        <v>201</v>
      </c>
      <c r="E1856" s="63" t="s">
        <v>47</v>
      </c>
    </row>
    <row r="1857" spans="1:5">
      <c r="A1857" s="67">
        <v>3496</v>
      </c>
      <c r="B1857" s="67">
        <v>13</v>
      </c>
      <c r="C1857" s="63">
        <v>1160</v>
      </c>
      <c r="D1857" s="63">
        <v>201</v>
      </c>
      <c r="E1857" s="63" t="s">
        <v>47</v>
      </c>
    </row>
    <row r="1858" spans="1:5">
      <c r="A1858" s="67">
        <v>3498</v>
      </c>
      <c r="B1858" s="67">
        <v>13</v>
      </c>
      <c r="C1858" s="63">
        <v>1160</v>
      </c>
      <c r="D1858" s="63">
        <v>201</v>
      </c>
      <c r="E1858" s="63" t="s">
        <v>47</v>
      </c>
    </row>
    <row r="1859" spans="1:5">
      <c r="A1859" s="67">
        <v>3500</v>
      </c>
      <c r="B1859" s="67">
        <v>13</v>
      </c>
      <c r="C1859" s="63">
        <v>1160</v>
      </c>
      <c r="D1859" s="63">
        <v>201</v>
      </c>
      <c r="E1859" s="63" t="s">
        <v>47</v>
      </c>
    </row>
    <row r="1860" spans="1:5">
      <c r="A1860" s="67">
        <v>3501</v>
      </c>
      <c r="B1860" s="67">
        <v>13</v>
      </c>
      <c r="C1860" s="63">
        <v>1160</v>
      </c>
      <c r="D1860" s="63">
        <v>201</v>
      </c>
      <c r="E1860" s="63" t="s">
        <v>47</v>
      </c>
    </row>
    <row r="1861" spans="1:5">
      <c r="A1861" s="67">
        <v>3502</v>
      </c>
      <c r="B1861" s="67">
        <v>13</v>
      </c>
      <c r="C1861" s="63">
        <v>1160</v>
      </c>
      <c r="D1861" s="63">
        <v>201</v>
      </c>
      <c r="E1861" s="63" t="s">
        <v>47</v>
      </c>
    </row>
    <row r="1862" spans="1:5">
      <c r="A1862" s="67">
        <v>3505</v>
      </c>
      <c r="B1862" s="67">
        <v>13</v>
      </c>
      <c r="C1862" s="63">
        <v>1160</v>
      </c>
      <c r="D1862" s="63">
        <v>201</v>
      </c>
      <c r="E1862" s="63" t="s">
        <v>47</v>
      </c>
    </row>
    <row r="1863" spans="1:5">
      <c r="A1863" s="67">
        <v>3506</v>
      </c>
      <c r="B1863" s="67">
        <v>13</v>
      </c>
      <c r="C1863" s="63">
        <v>1160</v>
      </c>
      <c r="D1863" s="63">
        <v>201</v>
      </c>
      <c r="E1863" s="63" t="s">
        <v>47</v>
      </c>
    </row>
    <row r="1864" spans="1:5">
      <c r="A1864" s="67">
        <v>3507</v>
      </c>
      <c r="B1864" s="67">
        <v>13</v>
      </c>
      <c r="C1864" s="63">
        <v>1160</v>
      </c>
      <c r="D1864" s="63">
        <v>201</v>
      </c>
      <c r="E1864" s="63" t="s">
        <v>47</v>
      </c>
    </row>
    <row r="1865" spans="1:5">
      <c r="A1865" s="67">
        <v>3509</v>
      </c>
      <c r="B1865" s="67">
        <v>13</v>
      </c>
      <c r="C1865" s="63">
        <v>1160</v>
      </c>
      <c r="D1865" s="63">
        <v>201</v>
      </c>
      <c r="E1865" s="63" t="s">
        <v>47</v>
      </c>
    </row>
    <row r="1866" spans="1:5">
      <c r="A1866" s="67">
        <v>3512</v>
      </c>
      <c r="B1866" s="67">
        <v>13</v>
      </c>
      <c r="C1866" s="63">
        <v>1160</v>
      </c>
      <c r="D1866" s="63">
        <v>201</v>
      </c>
      <c r="E1866" s="63" t="s">
        <v>47</v>
      </c>
    </row>
    <row r="1867" spans="1:5">
      <c r="A1867" s="67">
        <v>3515</v>
      </c>
      <c r="B1867" s="67">
        <v>16</v>
      </c>
      <c r="C1867" s="63">
        <v>1595</v>
      </c>
      <c r="D1867" s="63">
        <v>248</v>
      </c>
      <c r="E1867" s="63" t="s">
        <v>47</v>
      </c>
    </row>
    <row r="1868" spans="1:5">
      <c r="A1868" s="67">
        <v>3516</v>
      </c>
      <c r="B1868" s="67">
        <v>16</v>
      </c>
      <c r="C1868" s="63">
        <v>1595</v>
      </c>
      <c r="D1868" s="63">
        <v>248</v>
      </c>
      <c r="E1868" s="63" t="s">
        <v>47</v>
      </c>
    </row>
    <row r="1869" spans="1:5">
      <c r="A1869" s="67">
        <v>3517</v>
      </c>
      <c r="B1869" s="67">
        <v>16</v>
      </c>
      <c r="C1869" s="63">
        <v>1595</v>
      </c>
      <c r="D1869" s="63">
        <v>248</v>
      </c>
      <c r="E1869" s="63" t="s">
        <v>47</v>
      </c>
    </row>
    <row r="1870" spans="1:5">
      <c r="A1870" s="67">
        <v>3518</v>
      </c>
      <c r="B1870" s="67">
        <v>16</v>
      </c>
      <c r="C1870" s="63">
        <v>1595</v>
      </c>
      <c r="D1870" s="63">
        <v>248</v>
      </c>
      <c r="E1870" s="63" t="s">
        <v>47</v>
      </c>
    </row>
    <row r="1871" spans="1:5">
      <c r="A1871" s="67">
        <v>3520</v>
      </c>
      <c r="B1871" s="67">
        <v>16</v>
      </c>
      <c r="C1871" s="63">
        <v>1595</v>
      </c>
      <c r="D1871" s="63">
        <v>248</v>
      </c>
      <c r="E1871" s="63" t="s">
        <v>47</v>
      </c>
    </row>
    <row r="1872" spans="1:5">
      <c r="A1872" s="67">
        <v>3521</v>
      </c>
      <c r="B1872" s="67">
        <v>17</v>
      </c>
      <c r="C1872" s="63">
        <v>1846</v>
      </c>
      <c r="D1872" s="63">
        <v>145</v>
      </c>
      <c r="E1872" s="63" t="s">
        <v>47</v>
      </c>
    </row>
    <row r="1873" spans="1:5">
      <c r="A1873" s="67">
        <v>3522</v>
      </c>
      <c r="B1873" s="67">
        <v>17</v>
      </c>
      <c r="C1873" s="63">
        <v>1846</v>
      </c>
      <c r="D1873" s="63">
        <v>145</v>
      </c>
      <c r="E1873" s="63" t="s">
        <v>47</v>
      </c>
    </row>
    <row r="1874" spans="1:5">
      <c r="A1874" s="67">
        <v>3523</v>
      </c>
      <c r="B1874" s="67">
        <v>17</v>
      </c>
      <c r="C1874" s="63">
        <v>1846</v>
      </c>
      <c r="D1874" s="63">
        <v>145</v>
      </c>
      <c r="E1874" s="63" t="s">
        <v>47</v>
      </c>
    </row>
    <row r="1875" spans="1:5">
      <c r="A1875" s="67">
        <v>3525</v>
      </c>
      <c r="B1875" s="67">
        <v>17</v>
      </c>
      <c r="C1875" s="63">
        <v>1846</v>
      </c>
      <c r="D1875" s="63">
        <v>145</v>
      </c>
      <c r="E1875" s="63" t="s">
        <v>47</v>
      </c>
    </row>
    <row r="1876" spans="1:5">
      <c r="A1876" s="67">
        <v>3527</v>
      </c>
      <c r="B1876" s="67">
        <v>14</v>
      </c>
      <c r="C1876" s="63">
        <v>1610</v>
      </c>
      <c r="D1876" s="63">
        <v>120</v>
      </c>
      <c r="E1876" s="63" t="s">
        <v>47</v>
      </c>
    </row>
    <row r="1877" spans="1:5">
      <c r="A1877" s="67">
        <v>3529</v>
      </c>
      <c r="B1877" s="67">
        <v>13</v>
      </c>
      <c r="C1877" s="63">
        <v>1160</v>
      </c>
      <c r="D1877" s="63">
        <v>201</v>
      </c>
      <c r="E1877" s="63" t="s">
        <v>47</v>
      </c>
    </row>
    <row r="1878" spans="1:5">
      <c r="A1878" s="67">
        <v>3530</v>
      </c>
      <c r="B1878" s="67">
        <v>13</v>
      </c>
      <c r="C1878" s="63">
        <v>1160</v>
      </c>
      <c r="D1878" s="63">
        <v>201</v>
      </c>
      <c r="E1878" s="63" t="s">
        <v>47</v>
      </c>
    </row>
    <row r="1879" spans="1:5">
      <c r="A1879" s="67">
        <v>3531</v>
      </c>
      <c r="B1879" s="67">
        <v>13</v>
      </c>
      <c r="C1879" s="63">
        <v>1160</v>
      </c>
      <c r="D1879" s="63">
        <v>201</v>
      </c>
      <c r="E1879" s="63" t="s">
        <v>47</v>
      </c>
    </row>
    <row r="1880" spans="1:5">
      <c r="A1880" s="67">
        <v>3533</v>
      </c>
      <c r="B1880" s="67">
        <v>13</v>
      </c>
      <c r="C1880" s="63">
        <v>1160</v>
      </c>
      <c r="D1880" s="63">
        <v>201</v>
      </c>
      <c r="E1880" s="63" t="s">
        <v>47</v>
      </c>
    </row>
    <row r="1881" spans="1:5">
      <c r="A1881" s="67">
        <v>3537</v>
      </c>
      <c r="B1881" s="67">
        <v>13</v>
      </c>
      <c r="C1881" s="63">
        <v>1160</v>
      </c>
      <c r="D1881" s="63">
        <v>201</v>
      </c>
      <c r="E1881" s="63" t="s">
        <v>47</v>
      </c>
    </row>
    <row r="1882" spans="1:5">
      <c r="A1882" s="67">
        <v>3540</v>
      </c>
      <c r="B1882" s="67">
        <v>13</v>
      </c>
      <c r="C1882" s="63">
        <v>1160</v>
      </c>
      <c r="D1882" s="63">
        <v>201</v>
      </c>
      <c r="E1882" s="63" t="s">
        <v>47</v>
      </c>
    </row>
    <row r="1883" spans="1:5">
      <c r="A1883" s="67">
        <v>3542</v>
      </c>
      <c r="B1883" s="67">
        <v>13</v>
      </c>
      <c r="C1883" s="63">
        <v>1160</v>
      </c>
      <c r="D1883" s="63">
        <v>201</v>
      </c>
      <c r="E1883" s="63" t="s">
        <v>47</v>
      </c>
    </row>
    <row r="1884" spans="1:5">
      <c r="A1884" s="67">
        <v>3544</v>
      </c>
      <c r="B1884" s="67">
        <v>13</v>
      </c>
      <c r="C1884" s="63">
        <v>1160</v>
      </c>
      <c r="D1884" s="63">
        <v>201</v>
      </c>
      <c r="E1884" s="63" t="s">
        <v>47</v>
      </c>
    </row>
    <row r="1885" spans="1:5">
      <c r="A1885" s="67">
        <v>3546</v>
      </c>
      <c r="B1885" s="67">
        <v>13</v>
      </c>
      <c r="C1885" s="63">
        <v>1160</v>
      </c>
      <c r="D1885" s="63">
        <v>201</v>
      </c>
      <c r="E1885" s="63" t="s">
        <v>47</v>
      </c>
    </row>
    <row r="1886" spans="1:5">
      <c r="A1886" s="67">
        <v>3549</v>
      </c>
      <c r="B1886" s="67">
        <v>13</v>
      </c>
      <c r="C1886" s="63">
        <v>1160</v>
      </c>
      <c r="D1886" s="63">
        <v>201</v>
      </c>
      <c r="E1886" s="63" t="s">
        <v>47</v>
      </c>
    </row>
    <row r="1887" spans="1:5">
      <c r="A1887" s="67">
        <v>3550</v>
      </c>
      <c r="B1887" s="67">
        <v>16</v>
      </c>
      <c r="C1887" s="63">
        <v>1595</v>
      </c>
      <c r="D1887" s="63">
        <v>248</v>
      </c>
      <c r="E1887" s="63" t="s">
        <v>47</v>
      </c>
    </row>
    <row r="1888" spans="1:5">
      <c r="A1888" s="67">
        <v>3551</v>
      </c>
      <c r="B1888" s="67">
        <v>16</v>
      </c>
      <c r="C1888" s="63">
        <v>1595</v>
      </c>
      <c r="D1888" s="63">
        <v>248</v>
      </c>
      <c r="E1888" s="63" t="s">
        <v>47</v>
      </c>
    </row>
    <row r="1889" spans="1:5">
      <c r="A1889" s="67">
        <v>3552</v>
      </c>
      <c r="B1889" s="67">
        <v>16</v>
      </c>
      <c r="C1889" s="63">
        <v>1595</v>
      </c>
      <c r="D1889" s="63">
        <v>248</v>
      </c>
      <c r="E1889" s="63" t="s">
        <v>47</v>
      </c>
    </row>
    <row r="1890" spans="1:5">
      <c r="A1890" s="67">
        <v>3554</v>
      </c>
      <c r="B1890" s="67">
        <v>16</v>
      </c>
      <c r="C1890" s="63">
        <v>1595</v>
      </c>
      <c r="D1890" s="63">
        <v>248</v>
      </c>
      <c r="E1890" s="63" t="s">
        <v>47</v>
      </c>
    </row>
    <row r="1891" spans="1:5">
      <c r="A1891" s="67">
        <v>3555</v>
      </c>
      <c r="B1891" s="67">
        <v>16</v>
      </c>
      <c r="C1891" s="63">
        <v>1595</v>
      </c>
      <c r="D1891" s="63">
        <v>248</v>
      </c>
      <c r="E1891" s="63" t="s">
        <v>47</v>
      </c>
    </row>
    <row r="1892" spans="1:5">
      <c r="A1892" s="67">
        <v>3556</v>
      </c>
      <c r="B1892" s="67">
        <v>16</v>
      </c>
      <c r="C1892" s="63">
        <v>1595</v>
      </c>
      <c r="D1892" s="63">
        <v>248</v>
      </c>
      <c r="E1892" s="63" t="s">
        <v>47</v>
      </c>
    </row>
    <row r="1893" spans="1:5">
      <c r="A1893" s="67">
        <v>3557</v>
      </c>
      <c r="B1893" s="67">
        <v>16</v>
      </c>
      <c r="C1893" s="63">
        <v>1595</v>
      </c>
      <c r="D1893" s="63">
        <v>248</v>
      </c>
      <c r="E1893" s="63" t="s">
        <v>47</v>
      </c>
    </row>
    <row r="1894" spans="1:5">
      <c r="A1894" s="67">
        <v>3558</v>
      </c>
      <c r="B1894" s="67">
        <v>16</v>
      </c>
      <c r="C1894" s="63">
        <v>1595</v>
      </c>
      <c r="D1894" s="63">
        <v>248</v>
      </c>
      <c r="E1894" s="63" t="s">
        <v>47</v>
      </c>
    </row>
    <row r="1895" spans="1:5">
      <c r="A1895" s="67">
        <v>3559</v>
      </c>
      <c r="B1895" s="67">
        <v>16</v>
      </c>
      <c r="C1895" s="63">
        <v>1595</v>
      </c>
      <c r="D1895" s="63">
        <v>248</v>
      </c>
      <c r="E1895" s="63" t="s">
        <v>47</v>
      </c>
    </row>
    <row r="1896" spans="1:5">
      <c r="A1896" s="67">
        <v>3561</v>
      </c>
      <c r="B1896" s="67">
        <v>16</v>
      </c>
      <c r="C1896" s="63">
        <v>1595</v>
      </c>
      <c r="D1896" s="63">
        <v>248</v>
      </c>
      <c r="E1896" s="63" t="s">
        <v>47</v>
      </c>
    </row>
    <row r="1897" spans="1:5">
      <c r="A1897" s="67">
        <v>3562</v>
      </c>
      <c r="B1897" s="67">
        <v>16</v>
      </c>
      <c r="C1897" s="63">
        <v>1595</v>
      </c>
      <c r="D1897" s="63">
        <v>248</v>
      </c>
      <c r="E1897" s="63" t="s">
        <v>47</v>
      </c>
    </row>
    <row r="1898" spans="1:5">
      <c r="A1898" s="67">
        <v>3563</v>
      </c>
      <c r="B1898" s="67">
        <v>16</v>
      </c>
      <c r="C1898" s="63">
        <v>1595</v>
      </c>
      <c r="D1898" s="63">
        <v>248</v>
      </c>
      <c r="E1898" s="63" t="s">
        <v>47</v>
      </c>
    </row>
    <row r="1899" spans="1:5">
      <c r="A1899" s="67">
        <v>3564</v>
      </c>
      <c r="B1899" s="67">
        <v>16</v>
      </c>
      <c r="C1899" s="63">
        <v>1595</v>
      </c>
      <c r="D1899" s="63">
        <v>248</v>
      </c>
      <c r="E1899" s="63" t="s">
        <v>47</v>
      </c>
    </row>
    <row r="1900" spans="1:5">
      <c r="A1900" s="67">
        <v>3565</v>
      </c>
      <c r="B1900" s="67">
        <v>16</v>
      </c>
      <c r="C1900" s="63">
        <v>1595</v>
      </c>
      <c r="D1900" s="63">
        <v>248</v>
      </c>
      <c r="E1900" s="63" t="s">
        <v>47</v>
      </c>
    </row>
    <row r="1901" spans="1:5">
      <c r="A1901" s="67">
        <v>3566</v>
      </c>
      <c r="B1901" s="67">
        <v>16</v>
      </c>
      <c r="C1901" s="63">
        <v>1595</v>
      </c>
      <c r="D1901" s="63">
        <v>248</v>
      </c>
      <c r="E1901" s="63" t="s">
        <v>47</v>
      </c>
    </row>
    <row r="1902" spans="1:5">
      <c r="A1902" s="67">
        <v>3567</v>
      </c>
      <c r="B1902" s="67">
        <v>16</v>
      </c>
      <c r="C1902" s="63">
        <v>1595</v>
      </c>
      <c r="D1902" s="63">
        <v>248</v>
      </c>
      <c r="E1902" s="63" t="s">
        <v>47</v>
      </c>
    </row>
    <row r="1903" spans="1:5">
      <c r="A1903" s="67">
        <v>3568</v>
      </c>
      <c r="B1903" s="67">
        <v>16</v>
      </c>
      <c r="C1903" s="63">
        <v>1595</v>
      </c>
      <c r="D1903" s="63">
        <v>248</v>
      </c>
      <c r="E1903" s="63" t="s">
        <v>47</v>
      </c>
    </row>
    <row r="1904" spans="1:5">
      <c r="A1904" s="67">
        <v>3570</v>
      </c>
      <c r="B1904" s="67">
        <v>16</v>
      </c>
      <c r="C1904" s="63">
        <v>1595</v>
      </c>
      <c r="D1904" s="63">
        <v>248</v>
      </c>
      <c r="E1904" s="63" t="s">
        <v>47</v>
      </c>
    </row>
    <row r="1905" spans="1:5">
      <c r="A1905" s="67">
        <v>3571</v>
      </c>
      <c r="B1905" s="67">
        <v>16</v>
      </c>
      <c r="C1905" s="63">
        <v>1595</v>
      </c>
      <c r="D1905" s="63">
        <v>248</v>
      </c>
      <c r="E1905" s="63" t="s">
        <v>47</v>
      </c>
    </row>
    <row r="1906" spans="1:5">
      <c r="A1906" s="67">
        <v>3572</v>
      </c>
      <c r="B1906" s="67">
        <v>16</v>
      </c>
      <c r="C1906" s="63">
        <v>1595</v>
      </c>
      <c r="D1906" s="63">
        <v>248</v>
      </c>
      <c r="E1906" s="63" t="s">
        <v>47</v>
      </c>
    </row>
    <row r="1907" spans="1:5">
      <c r="A1907" s="67">
        <v>3573</v>
      </c>
      <c r="B1907" s="67">
        <v>16</v>
      </c>
      <c r="C1907" s="63">
        <v>1595</v>
      </c>
      <c r="D1907" s="63">
        <v>248</v>
      </c>
      <c r="E1907" s="63" t="s">
        <v>47</v>
      </c>
    </row>
    <row r="1908" spans="1:5">
      <c r="A1908" s="67">
        <v>3575</v>
      </c>
      <c r="B1908" s="67">
        <v>16</v>
      </c>
      <c r="C1908" s="63">
        <v>1595</v>
      </c>
      <c r="D1908" s="63">
        <v>248</v>
      </c>
      <c r="E1908" s="63" t="s">
        <v>47</v>
      </c>
    </row>
    <row r="1909" spans="1:5">
      <c r="A1909" s="67">
        <v>3576</v>
      </c>
      <c r="B1909" s="67">
        <v>16</v>
      </c>
      <c r="C1909" s="63">
        <v>1595</v>
      </c>
      <c r="D1909" s="63">
        <v>248</v>
      </c>
      <c r="E1909" s="63" t="s">
        <v>47</v>
      </c>
    </row>
    <row r="1910" spans="1:5">
      <c r="A1910" s="67">
        <v>3578</v>
      </c>
      <c r="B1910" s="67">
        <v>16</v>
      </c>
      <c r="C1910" s="63">
        <v>1595</v>
      </c>
      <c r="D1910" s="63">
        <v>248</v>
      </c>
      <c r="E1910" s="63" t="s">
        <v>47</v>
      </c>
    </row>
    <row r="1911" spans="1:5">
      <c r="A1911" s="67">
        <v>3579</v>
      </c>
      <c r="B1911" s="67">
        <v>16</v>
      </c>
      <c r="C1911" s="63">
        <v>1595</v>
      </c>
      <c r="D1911" s="63">
        <v>248</v>
      </c>
      <c r="E1911" s="63" t="s">
        <v>47</v>
      </c>
    </row>
    <row r="1912" spans="1:5">
      <c r="A1912" s="67">
        <v>3580</v>
      </c>
      <c r="B1912" s="67">
        <v>16</v>
      </c>
      <c r="C1912" s="63">
        <v>1595</v>
      </c>
      <c r="D1912" s="63">
        <v>248</v>
      </c>
      <c r="E1912" s="63" t="s">
        <v>47</v>
      </c>
    </row>
    <row r="1913" spans="1:5">
      <c r="A1913" s="67">
        <v>3581</v>
      </c>
      <c r="B1913" s="67">
        <v>13</v>
      </c>
      <c r="C1913" s="63">
        <v>1160</v>
      </c>
      <c r="D1913" s="63">
        <v>201</v>
      </c>
      <c r="E1913" s="63" t="s">
        <v>47</v>
      </c>
    </row>
    <row r="1914" spans="1:5">
      <c r="A1914" s="67">
        <v>3583</v>
      </c>
      <c r="B1914" s="67">
        <v>13</v>
      </c>
      <c r="C1914" s="63">
        <v>1160</v>
      </c>
      <c r="D1914" s="63">
        <v>201</v>
      </c>
      <c r="E1914" s="63" t="s">
        <v>47</v>
      </c>
    </row>
    <row r="1915" spans="1:5">
      <c r="A1915" s="67">
        <v>3584</v>
      </c>
      <c r="B1915" s="67">
        <v>13</v>
      </c>
      <c r="C1915" s="63">
        <v>1160</v>
      </c>
      <c r="D1915" s="63">
        <v>201</v>
      </c>
      <c r="E1915" s="63" t="s">
        <v>47</v>
      </c>
    </row>
    <row r="1916" spans="1:5">
      <c r="A1916" s="67">
        <v>3585</v>
      </c>
      <c r="B1916" s="67">
        <v>13</v>
      </c>
      <c r="C1916" s="63">
        <v>1160</v>
      </c>
      <c r="D1916" s="63">
        <v>201</v>
      </c>
      <c r="E1916" s="63" t="s">
        <v>47</v>
      </c>
    </row>
    <row r="1917" spans="1:5">
      <c r="A1917" s="67">
        <v>3586</v>
      </c>
      <c r="B1917" s="67">
        <v>13</v>
      </c>
      <c r="C1917" s="63">
        <v>1160</v>
      </c>
      <c r="D1917" s="63">
        <v>201</v>
      </c>
      <c r="E1917" s="63" t="s">
        <v>47</v>
      </c>
    </row>
    <row r="1918" spans="1:5">
      <c r="A1918" s="67">
        <v>3588</v>
      </c>
      <c r="B1918" s="67">
        <v>13</v>
      </c>
      <c r="C1918" s="63">
        <v>1160</v>
      </c>
      <c r="D1918" s="63">
        <v>201</v>
      </c>
      <c r="E1918" s="63" t="s">
        <v>47</v>
      </c>
    </row>
    <row r="1919" spans="1:5">
      <c r="A1919" s="67">
        <v>3589</v>
      </c>
      <c r="B1919" s="67">
        <v>13</v>
      </c>
      <c r="C1919" s="63">
        <v>1160</v>
      </c>
      <c r="D1919" s="63">
        <v>201</v>
      </c>
      <c r="E1919" s="63" t="s">
        <v>47</v>
      </c>
    </row>
    <row r="1920" spans="1:5">
      <c r="A1920" s="67">
        <v>3590</v>
      </c>
      <c r="B1920" s="67">
        <v>13</v>
      </c>
      <c r="C1920" s="63">
        <v>1160</v>
      </c>
      <c r="D1920" s="63">
        <v>201</v>
      </c>
      <c r="E1920" s="63" t="s">
        <v>47</v>
      </c>
    </row>
    <row r="1921" spans="1:5">
      <c r="A1921" s="67">
        <v>3591</v>
      </c>
      <c r="B1921" s="67">
        <v>13</v>
      </c>
      <c r="C1921" s="63">
        <v>1160</v>
      </c>
      <c r="D1921" s="63">
        <v>201</v>
      </c>
      <c r="E1921" s="63" t="s">
        <v>47</v>
      </c>
    </row>
    <row r="1922" spans="1:5">
      <c r="A1922" s="67">
        <v>3594</v>
      </c>
      <c r="B1922" s="67">
        <v>13</v>
      </c>
      <c r="C1922" s="63">
        <v>1160</v>
      </c>
      <c r="D1922" s="63">
        <v>201</v>
      </c>
      <c r="E1922" s="63" t="s">
        <v>47</v>
      </c>
    </row>
    <row r="1923" spans="1:5">
      <c r="A1923" s="67">
        <v>3595</v>
      </c>
      <c r="B1923" s="67">
        <v>13</v>
      </c>
      <c r="C1923" s="63">
        <v>1160</v>
      </c>
      <c r="D1923" s="63">
        <v>201</v>
      </c>
      <c r="E1923" s="63" t="s">
        <v>47</v>
      </c>
    </row>
    <row r="1924" spans="1:5">
      <c r="A1924" s="67">
        <v>3596</v>
      </c>
      <c r="B1924" s="67">
        <v>16</v>
      </c>
      <c r="C1924" s="63">
        <v>1595</v>
      </c>
      <c r="D1924" s="63">
        <v>248</v>
      </c>
      <c r="E1924" s="63" t="s">
        <v>47</v>
      </c>
    </row>
    <row r="1925" spans="1:5">
      <c r="A1925" s="67">
        <v>3597</v>
      </c>
      <c r="B1925" s="67">
        <v>13</v>
      </c>
      <c r="C1925" s="63">
        <v>1160</v>
      </c>
      <c r="D1925" s="63">
        <v>201</v>
      </c>
      <c r="E1925" s="63" t="s">
        <v>47</v>
      </c>
    </row>
    <row r="1926" spans="1:5">
      <c r="A1926" s="67">
        <v>3599</v>
      </c>
      <c r="B1926" s="67">
        <v>13</v>
      </c>
      <c r="C1926" s="63">
        <v>1160</v>
      </c>
      <c r="D1926" s="63">
        <v>201</v>
      </c>
      <c r="E1926" s="63" t="s">
        <v>47</v>
      </c>
    </row>
    <row r="1927" spans="1:5">
      <c r="A1927" s="67">
        <v>3607</v>
      </c>
      <c r="B1927" s="67">
        <v>17</v>
      </c>
      <c r="C1927" s="63">
        <v>1846</v>
      </c>
      <c r="D1927" s="63">
        <v>145</v>
      </c>
      <c r="E1927" s="63" t="s">
        <v>47</v>
      </c>
    </row>
    <row r="1928" spans="1:5">
      <c r="A1928" s="67">
        <v>3608</v>
      </c>
      <c r="B1928" s="67">
        <v>16</v>
      </c>
      <c r="C1928" s="63">
        <v>1595</v>
      </c>
      <c r="D1928" s="63">
        <v>248</v>
      </c>
      <c r="E1928" s="63" t="s">
        <v>47</v>
      </c>
    </row>
    <row r="1929" spans="1:5">
      <c r="A1929" s="67">
        <v>3610</v>
      </c>
      <c r="B1929" s="67">
        <v>16</v>
      </c>
      <c r="C1929" s="63">
        <v>1595</v>
      </c>
      <c r="D1929" s="63">
        <v>248</v>
      </c>
      <c r="E1929" s="63" t="s">
        <v>47</v>
      </c>
    </row>
    <row r="1930" spans="1:5">
      <c r="A1930" s="67">
        <v>3612</v>
      </c>
      <c r="B1930" s="67">
        <v>16</v>
      </c>
      <c r="C1930" s="63">
        <v>1595</v>
      </c>
      <c r="D1930" s="63">
        <v>248</v>
      </c>
      <c r="E1930" s="63" t="s">
        <v>47</v>
      </c>
    </row>
    <row r="1931" spans="1:5">
      <c r="A1931" s="67">
        <v>3614</v>
      </c>
      <c r="B1931" s="67">
        <v>16</v>
      </c>
      <c r="C1931" s="63">
        <v>1595</v>
      </c>
      <c r="D1931" s="63">
        <v>248</v>
      </c>
      <c r="E1931" s="63" t="s">
        <v>47</v>
      </c>
    </row>
    <row r="1932" spans="1:5">
      <c r="A1932" s="67">
        <v>3616</v>
      </c>
      <c r="B1932" s="67">
        <v>16</v>
      </c>
      <c r="C1932" s="63">
        <v>1595</v>
      </c>
      <c r="D1932" s="63">
        <v>248</v>
      </c>
      <c r="E1932" s="63" t="s">
        <v>47</v>
      </c>
    </row>
    <row r="1933" spans="1:5">
      <c r="A1933" s="67">
        <v>3617</v>
      </c>
      <c r="B1933" s="67">
        <v>16</v>
      </c>
      <c r="C1933" s="63">
        <v>1595</v>
      </c>
      <c r="D1933" s="63">
        <v>248</v>
      </c>
      <c r="E1933" s="63" t="s">
        <v>47</v>
      </c>
    </row>
    <row r="1934" spans="1:5">
      <c r="A1934" s="67">
        <v>3618</v>
      </c>
      <c r="B1934" s="67">
        <v>16</v>
      </c>
      <c r="C1934" s="63">
        <v>1595</v>
      </c>
      <c r="D1934" s="63">
        <v>248</v>
      </c>
      <c r="E1934" s="63" t="s">
        <v>47</v>
      </c>
    </row>
    <row r="1935" spans="1:5">
      <c r="A1935" s="67">
        <v>3619</v>
      </c>
      <c r="B1935" s="67">
        <v>16</v>
      </c>
      <c r="C1935" s="63">
        <v>1595</v>
      </c>
      <c r="D1935" s="63">
        <v>248</v>
      </c>
      <c r="E1935" s="63" t="s">
        <v>47</v>
      </c>
    </row>
    <row r="1936" spans="1:5">
      <c r="A1936" s="67">
        <v>3620</v>
      </c>
      <c r="B1936" s="67">
        <v>16</v>
      </c>
      <c r="C1936" s="63">
        <v>1595</v>
      </c>
      <c r="D1936" s="63">
        <v>248</v>
      </c>
      <c r="E1936" s="63" t="s">
        <v>47</v>
      </c>
    </row>
    <row r="1937" spans="1:5">
      <c r="A1937" s="67">
        <v>3621</v>
      </c>
      <c r="B1937" s="67">
        <v>16</v>
      </c>
      <c r="C1937" s="63">
        <v>1595</v>
      </c>
      <c r="D1937" s="63">
        <v>248</v>
      </c>
      <c r="E1937" s="63" t="s">
        <v>47</v>
      </c>
    </row>
    <row r="1938" spans="1:5">
      <c r="A1938" s="67">
        <v>3622</v>
      </c>
      <c r="B1938" s="67">
        <v>16</v>
      </c>
      <c r="C1938" s="63">
        <v>1595</v>
      </c>
      <c r="D1938" s="63">
        <v>248</v>
      </c>
      <c r="E1938" s="63" t="s">
        <v>47</v>
      </c>
    </row>
    <row r="1939" spans="1:5">
      <c r="A1939" s="67">
        <v>3623</v>
      </c>
      <c r="B1939" s="67">
        <v>16</v>
      </c>
      <c r="C1939" s="63">
        <v>1595</v>
      </c>
      <c r="D1939" s="63">
        <v>248</v>
      </c>
      <c r="E1939" s="63" t="s">
        <v>47</v>
      </c>
    </row>
    <row r="1940" spans="1:5">
      <c r="A1940" s="67">
        <v>3624</v>
      </c>
      <c r="B1940" s="67">
        <v>16</v>
      </c>
      <c r="C1940" s="63">
        <v>1595</v>
      </c>
      <c r="D1940" s="63">
        <v>248</v>
      </c>
      <c r="E1940" s="63" t="s">
        <v>47</v>
      </c>
    </row>
    <row r="1941" spans="1:5">
      <c r="A1941" s="67">
        <v>3629</v>
      </c>
      <c r="B1941" s="67">
        <v>16</v>
      </c>
      <c r="C1941" s="63">
        <v>1595</v>
      </c>
      <c r="D1941" s="63">
        <v>248</v>
      </c>
      <c r="E1941" s="63" t="s">
        <v>47</v>
      </c>
    </row>
    <row r="1942" spans="1:5">
      <c r="A1942" s="67">
        <v>3630</v>
      </c>
      <c r="B1942" s="67">
        <v>16</v>
      </c>
      <c r="C1942" s="63">
        <v>1595</v>
      </c>
      <c r="D1942" s="63">
        <v>248</v>
      </c>
      <c r="E1942" s="63" t="s">
        <v>47</v>
      </c>
    </row>
    <row r="1943" spans="1:5">
      <c r="A1943" s="67">
        <v>3631</v>
      </c>
      <c r="B1943" s="67">
        <v>16</v>
      </c>
      <c r="C1943" s="63">
        <v>1595</v>
      </c>
      <c r="D1943" s="63">
        <v>248</v>
      </c>
      <c r="E1943" s="63" t="s">
        <v>47</v>
      </c>
    </row>
    <row r="1944" spans="1:5">
      <c r="A1944" s="67">
        <v>3632</v>
      </c>
      <c r="B1944" s="67">
        <v>16</v>
      </c>
      <c r="C1944" s="63">
        <v>1595</v>
      </c>
      <c r="D1944" s="63">
        <v>248</v>
      </c>
      <c r="E1944" s="63" t="s">
        <v>47</v>
      </c>
    </row>
    <row r="1945" spans="1:5">
      <c r="A1945" s="67">
        <v>3633</v>
      </c>
      <c r="B1945" s="67">
        <v>16</v>
      </c>
      <c r="C1945" s="63">
        <v>1595</v>
      </c>
      <c r="D1945" s="63">
        <v>248</v>
      </c>
      <c r="E1945" s="63" t="s">
        <v>47</v>
      </c>
    </row>
    <row r="1946" spans="1:5">
      <c r="A1946" s="67">
        <v>3634</v>
      </c>
      <c r="B1946" s="67">
        <v>16</v>
      </c>
      <c r="C1946" s="63">
        <v>1595</v>
      </c>
      <c r="D1946" s="63">
        <v>248</v>
      </c>
      <c r="E1946" s="63" t="s">
        <v>47</v>
      </c>
    </row>
    <row r="1947" spans="1:5">
      <c r="A1947" s="67">
        <v>3635</v>
      </c>
      <c r="B1947" s="67">
        <v>16</v>
      </c>
      <c r="C1947" s="63">
        <v>1595</v>
      </c>
      <c r="D1947" s="63">
        <v>248</v>
      </c>
      <c r="E1947" s="63" t="s">
        <v>47</v>
      </c>
    </row>
    <row r="1948" spans="1:5">
      <c r="A1948" s="67">
        <v>3636</v>
      </c>
      <c r="B1948" s="67">
        <v>16</v>
      </c>
      <c r="C1948" s="63">
        <v>1595</v>
      </c>
      <c r="D1948" s="63">
        <v>248</v>
      </c>
      <c r="E1948" s="63" t="s">
        <v>47</v>
      </c>
    </row>
    <row r="1949" spans="1:5">
      <c r="A1949" s="67">
        <v>3637</v>
      </c>
      <c r="B1949" s="67">
        <v>16</v>
      </c>
      <c r="C1949" s="63">
        <v>1595</v>
      </c>
      <c r="D1949" s="63">
        <v>248</v>
      </c>
      <c r="E1949" s="63" t="s">
        <v>47</v>
      </c>
    </row>
    <row r="1950" spans="1:5">
      <c r="A1950" s="67">
        <v>3638</v>
      </c>
      <c r="B1950" s="67">
        <v>16</v>
      </c>
      <c r="C1950" s="63">
        <v>1595</v>
      </c>
      <c r="D1950" s="63">
        <v>248</v>
      </c>
      <c r="E1950" s="63" t="s">
        <v>47</v>
      </c>
    </row>
    <row r="1951" spans="1:5">
      <c r="A1951" s="67">
        <v>3639</v>
      </c>
      <c r="B1951" s="67">
        <v>16</v>
      </c>
      <c r="C1951" s="63">
        <v>1595</v>
      </c>
      <c r="D1951" s="63">
        <v>248</v>
      </c>
      <c r="E1951" s="63" t="s">
        <v>47</v>
      </c>
    </row>
    <row r="1952" spans="1:5">
      <c r="A1952" s="67">
        <v>3640</v>
      </c>
      <c r="B1952" s="67">
        <v>16</v>
      </c>
      <c r="C1952" s="63">
        <v>1595</v>
      </c>
      <c r="D1952" s="63">
        <v>248</v>
      </c>
      <c r="E1952" s="63" t="s">
        <v>47</v>
      </c>
    </row>
    <row r="1953" spans="1:5">
      <c r="A1953" s="67">
        <v>3641</v>
      </c>
      <c r="B1953" s="67">
        <v>16</v>
      </c>
      <c r="C1953" s="63">
        <v>1595</v>
      </c>
      <c r="D1953" s="63">
        <v>248</v>
      </c>
      <c r="E1953" s="63" t="s">
        <v>47</v>
      </c>
    </row>
    <row r="1954" spans="1:5">
      <c r="A1954" s="67">
        <v>3643</v>
      </c>
      <c r="B1954" s="67">
        <v>16</v>
      </c>
      <c r="C1954" s="63">
        <v>1595</v>
      </c>
      <c r="D1954" s="63">
        <v>248</v>
      </c>
      <c r="E1954" s="63" t="s">
        <v>47</v>
      </c>
    </row>
    <row r="1955" spans="1:5">
      <c r="A1955" s="67">
        <v>3644</v>
      </c>
      <c r="B1955" s="67">
        <v>16</v>
      </c>
      <c r="C1955" s="63">
        <v>1595</v>
      </c>
      <c r="D1955" s="63">
        <v>248</v>
      </c>
      <c r="E1955" s="63" t="s">
        <v>47</v>
      </c>
    </row>
    <row r="1956" spans="1:5">
      <c r="A1956" s="67">
        <v>3646</v>
      </c>
      <c r="B1956" s="67">
        <v>16</v>
      </c>
      <c r="C1956" s="63">
        <v>1595</v>
      </c>
      <c r="D1956" s="63">
        <v>248</v>
      </c>
      <c r="E1956" s="63" t="s">
        <v>47</v>
      </c>
    </row>
    <row r="1957" spans="1:5">
      <c r="A1957" s="67">
        <v>3647</v>
      </c>
      <c r="B1957" s="67">
        <v>16</v>
      </c>
      <c r="C1957" s="63">
        <v>1595</v>
      </c>
      <c r="D1957" s="63">
        <v>248</v>
      </c>
      <c r="E1957" s="63" t="s">
        <v>47</v>
      </c>
    </row>
    <row r="1958" spans="1:5">
      <c r="A1958" s="67">
        <v>3649</v>
      </c>
      <c r="B1958" s="67">
        <v>16</v>
      </c>
      <c r="C1958" s="63">
        <v>1595</v>
      </c>
      <c r="D1958" s="63">
        <v>248</v>
      </c>
      <c r="E1958" s="63" t="s">
        <v>47</v>
      </c>
    </row>
    <row r="1959" spans="1:5">
      <c r="A1959" s="67">
        <v>3658</v>
      </c>
      <c r="B1959" s="67">
        <v>17</v>
      </c>
      <c r="C1959" s="63">
        <v>1846</v>
      </c>
      <c r="D1959" s="63">
        <v>145</v>
      </c>
      <c r="E1959" s="63" t="s">
        <v>47</v>
      </c>
    </row>
    <row r="1960" spans="1:5">
      <c r="A1960" s="67">
        <v>3659</v>
      </c>
      <c r="B1960" s="67">
        <v>17</v>
      </c>
      <c r="C1960" s="63">
        <v>1846</v>
      </c>
      <c r="D1960" s="63">
        <v>145</v>
      </c>
      <c r="E1960" s="63" t="s">
        <v>47</v>
      </c>
    </row>
    <row r="1961" spans="1:5">
      <c r="A1961" s="67">
        <v>3660</v>
      </c>
      <c r="B1961" s="67">
        <v>17</v>
      </c>
      <c r="C1961" s="63">
        <v>1846</v>
      </c>
      <c r="D1961" s="63">
        <v>145</v>
      </c>
      <c r="E1961" s="63" t="s">
        <v>47</v>
      </c>
    </row>
    <row r="1962" spans="1:5">
      <c r="A1962" s="67">
        <v>3661</v>
      </c>
      <c r="B1962" s="67">
        <v>17</v>
      </c>
      <c r="C1962" s="63">
        <v>1846</v>
      </c>
      <c r="D1962" s="63">
        <v>145</v>
      </c>
      <c r="E1962" s="63" t="s">
        <v>47</v>
      </c>
    </row>
    <row r="1963" spans="1:5">
      <c r="A1963" s="67">
        <v>3662</v>
      </c>
      <c r="B1963" s="67">
        <v>17</v>
      </c>
      <c r="C1963" s="63">
        <v>1846</v>
      </c>
      <c r="D1963" s="63">
        <v>145</v>
      </c>
      <c r="E1963" s="63" t="s">
        <v>47</v>
      </c>
    </row>
    <row r="1964" spans="1:5">
      <c r="A1964" s="67">
        <v>3663</v>
      </c>
      <c r="B1964" s="67">
        <v>17</v>
      </c>
      <c r="C1964" s="63">
        <v>1846</v>
      </c>
      <c r="D1964" s="63">
        <v>145</v>
      </c>
      <c r="E1964" s="63" t="s">
        <v>47</v>
      </c>
    </row>
    <row r="1965" spans="1:5">
      <c r="A1965" s="67">
        <v>3664</v>
      </c>
      <c r="B1965" s="67">
        <v>17</v>
      </c>
      <c r="C1965" s="63">
        <v>1846</v>
      </c>
      <c r="D1965" s="63">
        <v>145</v>
      </c>
      <c r="E1965" s="63" t="s">
        <v>47</v>
      </c>
    </row>
    <row r="1966" spans="1:5">
      <c r="A1966" s="67">
        <v>3665</v>
      </c>
      <c r="B1966" s="67">
        <v>16</v>
      </c>
      <c r="C1966" s="63">
        <v>1595</v>
      </c>
      <c r="D1966" s="63">
        <v>248</v>
      </c>
      <c r="E1966" s="63" t="s">
        <v>47</v>
      </c>
    </row>
    <row r="1967" spans="1:5">
      <c r="A1967" s="67">
        <v>3666</v>
      </c>
      <c r="B1967" s="67">
        <v>16</v>
      </c>
      <c r="C1967" s="63">
        <v>1595</v>
      </c>
      <c r="D1967" s="63">
        <v>248</v>
      </c>
      <c r="E1967" s="63" t="s">
        <v>47</v>
      </c>
    </row>
    <row r="1968" spans="1:5">
      <c r="A1968" s="67">
        <v>3669</v>
      </c>
      <c r="B1968" s="67">
        <v>16</v>
      </c>
      <c r="C1968" s="63">
        <v>1595</v>
      </c>
      <c r="D1968" s="63">
        <v>248</v>
      </c>
      <c r="E1968" s="63" t="s">
        <v>47</v>
      </c>
    </row>
    <row r="1969" spans="1:5">
      <c r="A1969" s="67">
        <v>3670</v>
      </c>
      <c r="B1969" s="67">
        <v>19</v>
      </c>
      <c r="C1969" s="63">
        <v>2031</v>
      </c>
      <c r="D1969" s="63">
        <v>194</v>
      </c>
      <c r="E1969" s="63" t="s">
        <v>47</v>
      </c>
    </row>
    <row r="1970" spans="1:5">
      <c r="A1970" s="67">
        <v>3671</v>
      </c>
      <c r="B1970" s="67">
        <v>19</v>
      </c>
      <c r="C1970" s="63">
        <v>2031</v>
      </c>
      <c r="D1970" s="63">
        <v>194</v>
      </c>
      <c r="E1970" s="63" t="s">
        <v>47</v>
      </c>
    </row>
    <row r="1971" spans="1:5">
      <c r="A1971" s="67">
        <v>3672</v>
      </c>
      <c r="B1971" s="67">
        <v>19</v>
      </c>
      <c r="C1971" s="63">
        <v>2031</v>
      </c>
      <c r="D1971" s="63">
        <v>194</v>
      </c>
      <c r="E1971" s="63" t="s">
        <v>47</v>
      </c>
    </row>
    <row r="1972" spans="1:5">
      <c r="A1972" s="67">
        <v>3673</v>
      </c>
      <c r="B1972" s="67">
        <v>19</v>
      </c>
      <c r="C1972" s="63">
        <v>2031</v>
      </c>
      <c r="D1972" s="63">
        <v>194</v>
      </c>
      <c r="E1972" s="63" t="s">
        <v>47</v>
      </c>
    </row>
    <row r="1973" spans="1:5">
      <c r="A1973" s="67">
        <v>3675</v>
      </c>
      <c r="B1973" s="67">
        <v>19</v>
      </c>
      <c r="C1973" s="63">
        <v>2031</v>
      </c>
      <c r="D1973" s="63">
        <v>194</v>
      </c>
      <c r="E1973" s="63" t="s">
        <v>47</v>
      </c>
    </row>
    <row r="1974" spans="1:5">
      <c r="A1974" s="67">
        <v>3676</v>
      </c>
      <c r="B1974" s="67">
        <v>19</v>
      </c>
      <c r="C1974" s="63">
        <v>2031</v>
      </c>
      <c r="D1974" s="63">
        <v>194</v>
      </c>
      <c r="E1974" s="63" t="s">
        <v>47</v>
      </c>
    </row>
    <row r="1975" spans="1:5">
      <c r="A1975" s="67">
        <v>3677</v>
      </c>
      <c r="B1975" s="67">
        <v>19</v>
      </c>
      <c r="C1975" s="63">
        <v>2031</v>
      </c>
      <c r="D1975" s="63">
        <v>194</v>
      </c>
      <c r="E1975" s="63" t="s">
        <v>47</v>
      </c>
    </row>
    <row r="1976" spans="1:5">
      <c r="A1976" s="67">
        <v>3678</v>
      </c>
      <c r="B1976" s="67">
        <v>19</v>
      </c>
      <c r="C1976" s="63">
        <v>2031</v>
      </c>
      <c r="D1976" s="63">
        <v>194</v>
      </c>
      <c r="E1976" s="63" t="s">
        <v>47</v>
      </c>
    </row>
    <row r="1977" spans="1:5">
      <c r="A1977" s="67">
        <v>3682</v>
      </c>
      <c r="B1977" s="67">
        <v>19</v>
      </c>
      <c r="C1977" s="63">
        <v>2031</v>
      </c>
      <c r="D1977" s="63">
        <v>194</v>
      </c>
      <c r="E1977" s="63" t="s">
        <v>47</v>
      </c>
    </row>
    <row r="1978" spans="1:5">
      <c r="A1978" s="67">
        <v>3683</v>
      </c>
      <c r="B1978" s="67">
        <v>19</v>
      </c>
      <c r="C1978" s="63">
        <v>2031</v>
      </c>
      <c r="D1978" s="63">
        <v>194</v>
      </c>
      <c r="E1978" s="63" t="s">
        <v>47</v>
      </c>
    </row>
    <row r="1979" spans="1:5">
      <c r="A1979" s="67">
        <v>3685</v>
      </c>
      <c r="B1979" s="67">
        <v>19</v>
      </c>
      <c r="C1979" s="63">
        <v>2031</v>
      </c>
      <c r="D1979" s="63">
        <v>194</v>
      </c>
      <c r="E1979" s="63" t="s">
        <v>47</v>
      </c>
    </row>
    <row r="1980" spans="1:5">
      <c r="A1980" s="67">
        <v>3687</v>
      </c>
      <c r="B1980" s="67">
        <v>19</v>
      </c>
      <c r="C1980" s="63">
        <v>2031</v>
      </c>
      <c r="D1980" s="63">
        <v>194</v>
      </c>
      <c r="E1980" s="63" t="s">
        <v>47</v>
      </c>
    </row>
    <row r="1981" spans="1:5">
      <c r="A1981" s="67">
        <v>3688</v>
      </c>
      <c r="B1981" s="67">
        <v>19</v>
      </c>
      <c r="C1981" s="63">
        <v>2031</v>
      </c>
      <c r="D1981" s="63">
        <v>194</v>
      </c>
      <c r="E1981" s="63" t="s">
        <v>47</v>
      </c>
    </row>
    <row r="1982" spans="1:5">
      <c r="A1982" s="67">
        <v>3689</v>
      </c>
      <c r="B1982" s="67">
        <v>19</v>
      </c>
      <c r="C1982" s="63">
        <v>2031</v>
      </c>
      <c r="D1982" s="63">
        <v>194</v>
      </c>
      <c r="E1982" s="63" t="s">
        <v>47</v>
      </c>
    </row>
    <row r="1983" spans="1:5">
      <c r="A1983" s="67">
        <v>3690</v>
      </c>
      <c r="B1983" s="67">
        <v>19</v>
      </c>
      <c r="C1983" s="63">
        <v>2031</v>
      </c>
      <c r="D1983" s="63">
        <v>194</v>
      </c>
      <c r="E1983" s="63" t="s">
        <v>47</v>
      </c>
    </row>
    <row r="1984" spans="1:5">
      <c r="A1984" s="67">
        <v>3691</v>
      </c>
      <c r="B1984" s="67">
        <v>19</v>
      </c>
      <c r="C1984" s="63">
        <v>2031</v>
      </c>
      <c r="D1984" s="63">
        <v>194</v>
      </c>
      <c r="E1984" s="63" t="s">
        <v>47</v>
      </c>
    </row>
    <row r="1985" spans="1:5">
      <c r="A1985" s="67">
        <v>3693</v>
      </c>
      <c r="B1985" s="67">
        <v>19</v>
      </c>
      <c r="C1985" s="63">
        <v>2031</v>
      </c>
      <c r="D1985" s="63">
        <v>194</v>
      </c>
      <c r="E1985" s="63" t="s">
        <v>47</v>
      </c>
    </row>
    <row r="1986" spans="1:5">
      <c r="A1986" s="67">
        <v>3694</v>
      </c>
      <c r="B1986" s="67">
        <v>19</v>
      </c>
      <c r="C1986" s="63">
        <v>2031</v>
      </c>
      <c r="D1986" s="63">
        <v>194</v>
      </c>
      <c r="E1986" s="63" t="s">
        <v>47</v>
      </c>
    </row>
    <row r="1987" spans="1:5">
      <c r="A1987" s="67">
        <v>3695</v>
      </c>
      <c r="B1987" s="67">
        <v>19</v>
      </c>
      <c r="C1987" s="63">
        <v>2031</v>
      </c>
      <c r="D1987" s="63">
        <v>194</v>
      </c>
      <c r="E1987" s="63" t="s">
        <v>47</v>
      </c>
    </row>
    <row r="1988" spans="1:5">
      <c r="A1988" s="67">
        <v>3697</v>
      </c>
      <c r="B1988" s="67">
        <v>19</v>
      </c>
      <c r="C1988" s="63">
        <v>2031</v>
      </c>
      <c r="D1988" s="63">
        <v>194</v>
      </c>
      <c r="E1988" s="63" t="s">
        <v>47</v>
      </c>
    </row>
    <row r="1989" spans="1:5">
      <c r="A1989" s="67">
        <v>3698</v>
      </c>
      <c r="B1989" s="67">
        <v>19</v>
      </c>
      <c r="C1989" s="63">
        <v>2031</v>
      </c>
      <c r="D1989" s="63">
        <v>194</v>
      </c>
      <c r="E1989" s="63" t="s">
        <v>47</v>
      </c>
    </row>
    <row r="1990" spans="1:5">
      <c r="A1990" s="67">
        <v>3699</v>
      </c>
      <c r="B1990" s="67">
        <v>19</v>
      </c>
      <c r="C1990" s="63">
        <v>2031</v>
      </c>
      <c r="D1990" s="63">
        <v>194</v>
      </c>
      <c r="E1990" s="63" t="s">
        <v>47</v>
      </c>
    </row>
    <row r="1991" spans="1:5">
      <c r="A1991" s="67">
        <v>3700</v>
      </c>
      <c r="B1991" s="67">
        <v>19</v>
      </c>
      <c r="C1991" s="63">
        <v>2031</v>
      </c>
      <c r="D1991" s="63">
        <v>194</v>
      </c>
      <c r="E1991" s="63" t="s">
        <v>47</v>
      </c>
    </row>
    <row r="1992" spans="1:5">
      <c r="A1992" s="67">
        <v>3701</v>
      </c>
      <c r="B1992" s="67">
        <v>19</v>
      </c>
      <c r="C1992" s="63">
        <v>2031</v>
      </c>
      <c r="D1992" s="63">
        <v>194</v>
      </c>
      <c r="E1992" s="63" t="s">
        <v>47</v>
      </c>
    </row>
    <row r="1993" spans="1:5">
      <c r="A1993" s="67">
        <v>3704</v>
      </c>
      <c r="B1993" s="67">
        <v>19</v>
      </c>
      <c r="C1993" s="63">
        <v>2031</v>
      </c>
      <c r="D1993" s="63">
        <v>194</v>
      </c>
      <c r="E1993" s="63" t="s">
        <v>47</v>
      </c>
    </row>
    <row r="1994" spans="1:5">
      <c r="A1994" s="67">
        <v>3705</v>
      </c>
      <c r="B1994" s="67">
        <v>19</v>
      </c>
      <c r="C1994" s="63">
        <v>2031</v>
      </c>
      <c r="D1994" s="63">
        <v>194</v>
      </c>
      <c r="E1994" s="63" t="s">
        <v>47</v>
      </c>
    </row>
    <row r="1995" spans="1:5">
      <c r="A1995" s="67">
        <v>3707</v>
      </c>
      <c r="B1995" s="67">
        <v>19</v>
      </c>
      <c r="C1995" s="63">
        <v>2031</v>
      </c>
      <c r="D1995" s="63">
        <v>194</v>
      </c>
      <c r="E1995" s="63" t="s">
        <v>47</v>
      </c>
    </row>
    <row r="1996" spans="1:5">
      <c r="A1996" s="67">
        <v>3708</v>
      </c>
      <c r="B1996" s="67">
        <v>19</v>
      </c>
      <c r="C1996" s="63">
        <v>2031</v>
      </c>
      <c r="D1996" s="63">
        <v>194</v>
      </c>
      <c r="E1996" s="63" t="s">
        <v>47</v>
      </c>
    </row>
    <row r="1997" spans="1:5">
      <c r="A1997" s="67">
        <v>3709</v>
      </c>
      <c r="B1997" s="67">
        <v>19</v>
      </c>
      <c r="C1997" s="63">
        <v>2031</v>
      </c>
      <c r="D1997" s="63">
        <v>194</v>
      </c>
      <c r="E1997" s="63" t="s">
        <v>47</v>
      </c>
    </row>
    <row r="1998" spans="1:5">
      <c r="A1998" s="67">
        <v>3711</v>
      </c>
      <c r="B1998" s="67">
        <v>17</v>
      </c>
      <c r="C1998" s="63">
        <v>1846</v>
      </c>
      <c r="D1998" s="63">
        <v>145</v>
      </c>
      <c r="E1998" s="63" t="s">
        <v>47</v>
      </c>
    </row>
    <row r="1999" spans="1:5">
      <c r="A1999" s="67">
        <v>3712</v>
      </c>
      <c r="B1999" s="67">
        <v>17</v>
      </c>
      <c r="C1999" s="63">
        <v>1846</v>
      </c>
      <c r="D1999" s="63">
        <v>145</v>
      </c>
      <c r="E1999" s="63" t="s">
        <v>47</v>
      </c>
    </row>
    <row r="2000" spans="1:5">
      <c r="A2000" s="67">
        <v>3713</v>
      </c>
      <c r="B2000" s="67">
        <v>17</v>
      </c>
      <c r="C2000" s="63">
        <v>1846</v>
      </c>
      <c r="D2000" s="63">
        <v>145</v>
      </c>
      <c r="E2000" s="63" t="s">
        <v>47</v>
      </c>
    </row>
    <row r="2001" spans="1:5">
      <c r="A2001" s="67">
        <v>3714</v>
      </c>
      <c r="B2001" s="67">
        <v>17</v>
      </c>
      <c r="C2001" s="63">
        <v>1846</v>
      </c>
      <c r="D2001" s="63">
        <v>145</v>
      </c>
      <c r="E2001" s="63" t="s">
        <v>47</v>
      </c>
    </row>
    <row r="2002" spans="1:5">
      <c r="A2002" s="67">
        <v>3715</v>
      </c>
      <c r="B2002" s="67">
        <v>17</v>
      </c>
      <c r="C2002" s="63">
        <v>1846</v>
      </c>
      <c r="D2002" s="63">
        <v>145</v>
      </c>
      <c r="E2002" s="63" t="s">
        <v>47</v>
      </c>
    </row>
    <row r="2003" spans="1:5">
      <c r="A2003" s="67">
        <v>3717</v>
      </c>
      <c r="B2003" s="67">
        <v>17</v>
      </c>
      <c r="C2003" s="63">
        <v>1846</v>
      </c>
      <c r="D2003" s="63">
        <v>145</v>
      </c>
      <c r="E2003" s="63" t="s">
        <v>47</v>
      </c>
    </row>
    <row r="2004" spans="1:5">
      <c r="A2004" s="67">
        <v>3718</v>
      </c>
      <c r="B2004" s="67">
        <v>17</v>
      </c>
      <c r="C2004" s="63">
        <v>1846</v>
      </c>
      <c r="D2004" s="63">
        <v>145</v>
      </c>
      <c r="E2004" s="63" t="s">
        <v>47</v>
      </c>
    </row>
    <row r="2005" spans="1:5">
      <c r="A2005" s="67">
        <v>3719</v>
      </c>
      <c r="B2005" s="67">
        <v>17</v>
      </c>
      <c r="C2005" s="63">
        <v>1846</v>
      </c>
      <c r="D2005" s="63">
        <v>145</v>
      </c>
      <c r="E2005" s="63" t="s">
        <v>47</v>
      </c>
    </row>
    <row r="2006" spans="1:5">
      <c r="A2006" s="67">
        <v>3720</v>
      </c>
      <c r="B2006" s="67">
        <v>17</v>
      </c>
      <c r="C2006" s="63">
        <v>1846</v>
      </c>
      <c r="D2006" s="63">
        <v>145</v>
      </c>
      <c r="E2006" s="63" t="s">
        <v>47</v>
      </c>
    </row>
    <row r="2007" spans="1:5">
      <c r="A2007" s="67">
        <v>3722</v>
      </c>
      <c r="B2007" s="67">
        <v>19</v>
      </c>
      <c r="C2007" s="63">
        <v>2031</v>
      </c>
      <c r="D2007" s="63">
        <v>194</v>
      </c>
      <c r="E2007" s="63" t="s">
        <v>47</v>
      </c>
    </row>
    <row r="2008" spans="1:5">
      <c r="A2008" s="67">
        <v>3723</v>
      </c>
      <c r="B2008" s="67">
        <v>19</v>
      </c>
      <c r="C2008" s="63">
        <v>2031</v>
      </c>
      <c r="D2008" s="63">
        <v>194</v>
      </c>
      <c r="E2008" s="63" t="s">
        <v>47</v>
      </c>
    </row>
    <row r="2009" spans="1:5">
      <c r="A2009" s="67">
        <v>3724</v>
      </c>
      <c r="B2009" s="67">
        <v>19</v>
      </c>
      <c r="C2009" s="63">
        <v>2031</v>
      </c>
      <c r="D2009" s="63">
        <v>194</v>
      </c>
      <c r="E2009" s="63" t="s">
        <v>47</v>
      </c>
    </row>
    <row r="2010" spans="1:5">
      <c r="A2010" s="67">
        <v>3725</v>
      </c>
      <c r="B2010" s="67">
        <v>16</v>
      </c>
      <c r="C2010" s="63">
        <v>1595</v>
      </c>
      <c r="D2010" s="63">
        <v>248</v>
      </c>
      <c r="E2010" s="63" t="s">
        <v>47</v>
      </c>
    </row>
    <row r="2011" spans="1:5">
      <c r="A2011" s="67">
        <v>3726</v>
      </c>
      <c r="B2011" s="67">
        <v>16</v>
      </c>
      <c r="C2011" s="63">
        <v>1595</v>
      </c>
      <c r="D2011" s="63">
        <v>248</v>
      </c>
      <c r="E2011" s="63" t="s">
        <v>47</v>
      </c>
    </row>
    <row r="2012" spans="1:5">
      <c r="A2012" s="67">
        <v>3727</v>
      </c>
      <c r="B2012" s="67">
        <v>16</v>
      </c>
      <c r="C2012" s="63">
        <v>1595</v>
      </c>
      <c r="D2012" s="63">
        <v>248</v>
      </c>
      <c r="E2012" s="63" t="s">
        <v>47</v>
      </c>
    </row>
    <row r="2013" spans="1:5">
      <c r="A2013" s="67">
        <v>3728</v>
      </c>
      <c r="B2013" s="67">
        <v>16</v>
      </c>
      <c r="C2013" s="63">
        <v>1595</v>
      </c>
      <c r="D2013" s="63">
        <v>248</v>
      </c>
      <c r="E2013" s="63" t="s">
        <v>47</v>
      </c>
    </row>
    <row r="2014" spans="1:5">
      <c r="A2014" s="67">
        <v>3730</v>
      </c>
      <c r="B2014" s="67">
        <v>16</v>
      </c>
      <c r="C2014" s="63">
        <v>1595</v>
      </c>
      <c r="D2014" s="63">
        <v>248</v>
      </c>
      <c r="E2014" s="63" t="s">
        <v>47</v>
      </c>
    </row>
    <row r="2015" spans="1:5">
      <c r="A2015" s="67">
        <v>3732</v>
      </c>
      <c r="B2015" s="67">
        <v>19</v>
      </c>
      <c r="C2015" s="63">
        <v>2031</v>
      </c>
      <c r="D2015" s="63">
        <v>194</v>
      </c>
      <c r="E2015" s="63" t="s">
        <v>47</v>
      </c>
    </row>
    <row r="2016" spans="1:5">
      <c r="A2016" s="67">
        <v>3733</v>
      </c>
      <c r="B2016" s="67">
        <v>19</v>
      </c>
      <c r="C2016" s="63">
        <v>2031</v>
      </c>
      <c r="D2016" s="63">
        <v>194</v>
      </c>
      <c r="E2016" s="63" t="s">
        <v>47</v>
      </c>
    </row>
    <row r="2017" spans="1:5">
      <c r="A2017" s="67">
        <v>3735</v>
      </c>
      <c r="B2017" s="67">
        <v>19</v>
      </c>
      <c r="C2017" s="63">
        <v>2031</v>
      </c>
      <c r="D2017" s="63">
        <v>194</v>
      </c>
      <c r="E2017" s="63" t="s">
        <v>47</v>
      </c>
    </row>
    <row r="2018" spans="1:5">
      <c r="A2018" s="67">
        <v>3736</v>
      </c>
      <c r="B2018" s="67">
        <v>19</v>
      </c>
      <c r="C2018" s="63">
        <v>2031</v>
      </c>
      <c r="D2018" s="63">
        <v>194</v>
      </c>
      <c r="E2018" s="63" t="s">
        <v>47</v>
      </c>
    </row>
    <row r="2019" spans="1:5">
      <c r="A2019" s="67">
        <v>3737</v>
      </c>
      <c r="B2019" s="67">
        <v>19</v>
      </c>
      <c r="C2019" s="63">
        <v>2031</v>
      </c>
      <c r="D2019" s="63">
        <v>194</v>
      </c>
      <c r="E2019" s="63" t="s">
        <v>47</v>
      </c>
    </row>
    <row r="2020" spans="1:5">
      <c r="A2020" s="67">
        <v>3738</v>
      </c>
      <c r="B2020" s="67">
        <v>19</v>
      </c>
      <c r="C2020" s="63">
        <v>2031</v>
      </c>
      <c r="D2020" s="63">
        <v>194</v>
      </c>
      <c r="E2020" s="63" t="s">
        <v>47</v>
      </c>
    </row>
    <row r="2021" spans="1:5">
      <c r="A2021" s="67">
        <v>3739</v>
      </c>
      <c r="B2021" s="67">
        <v>19</v>
      </c>
      <c r="C2021" s="63">
        <v>2031</v>
      </c>
      <c r="D2021" s="63">
        <v>194</v>
      </c>
      <c r="E2021" s="63" t="s">
        <v>47</v>
      </c>
    </row>
    <row r="2022" spans="1:5">
      <c r="A2022" s="67">
        <v>3740</v>
      </c>
      <c r="B2022" s="67">
        <v>19</v>
      </c>
      <c r="C2022" s="63">
        <v>2031</v>
      </c>
      <c r="D2022" s="63">
        <v>194</v>
      </c>
      <c r="E2022" s="63" t="s">
        <v>47</v>
      </c>
    </row>
    <row r="2023" spans="1:5">
      <c r="A2023" s="67">
        <v>3741</v>
      </c>
      <c r="B2023" s="67">
        <v>19</v>
      </c>
      <c r="C2023" s="63">
        <v>2031</v>
      </c>
      <c r="D2023" s="63">
        <v>194</v>
      </c>
      <c r="E2023" s="63" t="s">
        <v>47</v>
      </c>
    </row>
    <row r="2024" spans="1:5">
      <c r="A2024" s="67">
        <v>3744</v>
      </c>
      <c r="B2024" s="67">
        <v>19</v>
      </c>
      <c r="C2024" s="63">
        <v>2031</v>
      </c>
      <c r="D2024" s="63">
        <v>194</v>
      </c>
      <c r="E2024" s="63" t="s">
        <v>47</v>
      </c>
    </row>
    <row r="2025" spans="1:5">
      <c r="A2025" s="67">
        <v>3746</v>
      </c>
      <c r="B2025" s="67">
        <v>19</v>
      </c>
      <c r="C2025" s="63">
        <v>2031</v>
      </c>
      <c r="D2025" s="63">
        <v>194</v>
      </c>
      <c r="E2025" s="63" t="s">
        <v>47</v>
      </c>
    </row>
    <row r="2026" spans="1:5">
      <c r="A2026" s="67">
        <v>3747</v>
      </c>
      <c r="B2026" s="67">
        <v>19</v>
      </c>
      <c r="C2026" s="63">
        <v>2031</v>
      </c>
      <c r="D2026" s="63">
        <v>194</v>
      </c>
      <c r="E2026" s="63" t="s">
        <v>47</v>
      </c>
    </row>
    <row r="2027" spans="1:5">
      <c r="A2027" s="67">
        <v>3749</v>
      </c>
      <c r="B2027" s="67">
        <v>19</v>
      </c>
      <c r="C2027" s="63">
        <v>2031</v>
      </c>
      <c r="D2027" s="63">
        <v>194</v>
      </c>
      <c r="E2027" s="63" t="s">
        <v>47</v>
      </c>
    </row>
    <row r="2028" spans="1:5">
      <c r="A2028" s="67">
        <v>3750</v>
      </c>
      <c r="B2028" s="67">
        <v>18</v>
      </c>
      <c r="C2028" s="63">
        <v>1590</v>
      </c>
      <c r="D2028" s="63">
        <v>100</v>
      </c>
      <c r="E2028" s="63" t="s">
        <v>47</v>
      </c>
    </row>
    <row r="2029" spans="1:5">
      <c r="A2029" s="67">
        <v>3751</v>
      </c>
      <c r="B2029" s="67">
        <v>17</v>
      </c>
      <c r="C2029" s="63">
        <v>1846</v>
      </c>
      <c r="D2029" s="63">
        <v>145</v>
      </c>
      <c r="E2029" s="63" t="s">
        <v>47</v>
      </c>
    </row>
    <row r="2030" spans="1:5">
      <c r="A2030" s="67">
        <v>3752</v>
      </c>
      <c r="B2030" s="67">
        <v>18</v>
      </c>
      <c r="C2030" s="63">
        <v>1590</v>
      </c>
      <c r="D2030" s="63">
        <v>100</v>
      </c>
      <c r="E2030" s="63" t="s">
        <v>47</v>
      </c>
    </row>
    <row r="2031" spans="1:5">
      <c r="A2031" s="67">
        <v>3753</v>
      </c>
      <c r="B2031" s="67">
        <v>17</v>
      </c>
      <c r="C2031" s="63">
        <v>1846</v>
      </c>
      <c r="D2031" s="63">
        <v>145</v>
      </c>
      <c r="E2031" s="63" t="s">
        <v>47</v>
      </c>
    </row>
    <row r="2032" spans="1:5">
      <c r="A2032" s="67">
        <v>3754</v>
      </c>
      <c r="B2032" s="67">
        <v>18</v>
      </c>
      <c r="C2032" s="63">
        <v>1590</v>
      </c>
      <c r="D2032" s="63">
        <v>100</v>
      </c>
      <c r="E2032" s="63" t="s">
        <v>47</v>
      </c>
    </row>
    <row r="2033" spans="1:5">
      <c r="A2033" s="67">
        <v>3755</v>
      </c>
      <c r="B2033" s="67">
        <v>18</v>
      </c>
      <c r="C2033" s="63">
        <v>1590</v>
      </c>
      <c r="D2033" s="63">
        <v>100</v>
      </c>
      <c r="E2033" s="63" t="s">
        <v>47</v>
      </c>
    </row>
    <row r="2034" spans="1:5">
      <c r="A2034" s="67">
        <v>3756</v>
      </c>
      <c r="B2034" s="67">
        <v>17</v>
      </c>
      <c r="C2034" s="63">
        <v>1846</v>
      </c>
      <c r="D2034" s="63">
        <v>145</v>
      </c>
      <c r="E2034" s="63" t="s">
        <v>47</v>
      </c>
    </row>
    <row r="2035" spans="1:5">
      <c r="A2035" s="67">
        <v>3757</v>
      </c>
      <c r="B2035" s="67">
        <v>17</v>
      </c>
      <c r="C2035" s="63">
        <v>1846</v>
      </c>
      <c r="D2035" s="63">
        <v>145</v>
      </c>
      <c r="E2035" s="63" t="s">
        <v>47</v>
      </c>
    </row>
    <row r="2036" spans="1:5">
      <c r="A2036" s="67">
        <v>3758</v>
      </c>
      <c r="B2036" s="67">
        <v>17</v>
      </c>
      <c r="C2036" s="63">
        <v>1846</v>
      </c>
      <c r="D2036" s="63">
        <v>145</v>
      </c>
      <c r="E2036" s="63" t="s">
        <v>47</v>
      </c>
    </row>
    <row r="2037" spans="1:5">
      <c r="A2037" s="67">
        <v>3759</v>
      </c>
      <c r="B2037" s="67">
        <v>18</v>
      </c>
      <c r="C2037" s="63">
        <v>1590</v>
      </c>
      <c r="D2037" s="63">
        <v>100</v>
      </c>
      <c r="E2037" s="63" t="s">
        <v>47</v>
      </c>
    </row>
    <row r="2038" spans="1:5">
      <c r="A2038" s="67">
        <v>3760</v>
      </c>
      <c r="B2038" s="67">
        <v>18</v>
      </c>
      <c r="C2038" s="63">
        <v>1590</v>
      </c>
      <c r="D2038" s="63">
        <v>100</v>
      </c>
      <c r="E2038" s="63" t="s">
        <v>47</v>
      </c>
    </row>
    <row r="2039" spans="1:5">
      <c r="A2039" s="67">
        <v>3761</v>
      </c>
      <c r="B2039" s="67">
        <v>18</v>
      </c>
      <c r="C2039" s="63">
        <v>1590</v>
      </c>
      <c r="D2039" s="63">
        <v>100</v>
      </c>
      <c r="E2039" s="63" t="s">
        <v>47</v>
      </c>
    </row>
    <row r="2040" spans="1:5">
      <c r="A2040" s="67">
        <v>3762</v>
      </c>
      <c r="B2040" s="67">
        <v>18</v>
      </c>
      <c r="C2040" s="63">
        <v>1590</v>
      </c>
      <c r="D2040" s="63">
        <v>100</v>
      </c>
      <c r="E2040" s="63" t="s">
        <v>47</v>
      </c>
    </row>
    <row r="2041" spans="1:5">
      <c r="A2041" s="67">
        <v>3763</v>
      </c>
      <c r="B2041" s="67">
        <v>18</v>
      </c>
      <c r="C2041" s="63">
        <v>1590</v>
      </c>
      <c r="D2041" s="63">
        <v>100</v>
      </c>
      <c r="E2041" s="63" t="s">
        <v>47</v>
      </c>
    </row>
    <row r="2042" spans="1:5">
      <c r="A2042" s="67">
        <v>3764</v>
      </c>
      <c r="B2042" s="67">
        <v>17</v>
      </c>
      <c r="C2042" s="63">
        <v>1846</v>
      </c>
      <c r="D2042" s="63">
        <v>145</v>
      </c>
      <c r="E2042" s="63" t="s">
        <v>47</v>
      </c>
    </row>
    <row r="2043" spans="1:5">
      <c r="A2043" s="67">
        <v>3765</v>
      </c>
      <c r="B2043" s="67">
        <v>18</v>
      </c>
      <c r="C2043" s="63">
        <v>1590</v>
      </c>
      <c r="D2043" s="63">
        <v>100</v>
      </c>
      <c r="E2043" s="63" t="s">
        <v>47</v>
      </c>
    </row>
    <row r="2044" spans="1:5">
      <c r="A2044" s="67">
        <v>3766</v>
      </c>
      <c r="B2044" s="67">
        <v>18</v>
      </c>
      <c r="C2044" s="63">
        <v>1590</v>
      </c>
      <c r="D2044" s="63">
        <v>100</v>
      </c>
      <c r="E2044" s="63" t="s">
        <v>47</v>
      </c>
    </row>
    <row r="2045" spans="1:5">
      <c r="A2045" s="67">
        <v>3767</v>
      </c>
      <c r="B2045" s="67">
        <v>18</v>
      </c>
      <c r="C2045" s="63">
        <v>1590</v>
      </c>
      <c r="D2045" s="63">
        <v>100</v>
      </c>
      <c r="E2045" s="63" t="s">
        <v>47</v>
      </c>
    </row>
    <row r="2046" spans="1:5">
      <c r="A2046" s="67">
        <v>3770</v>
      </c>
      <c r="B2046" s="67">
        <v>18</v>
      </c>
      <c r="C2046" s="63">
        <v>1590</v>
      </c>
      <c r="D2046" s="63">
        <v>100</v>
      </c>
      <c r="E2046" s="63" t="s">
        <v>47</v>
      </c>
    </row>
    <row r="2047" spans="1:5">
      <c r="A2047" s="67">
        <v>3775</v>
      </c>
      <c r="B2047" s="67">
        <v>18</v>
      </c>
      <c r="C2047" s="63">
        <v>1590</v>
      </c>
      <c r="D2047" s="63">
        <v>100</v>
      </c>
      <c r="E2047" s="63" t="s">
        <v>47</v>
      </c>
    </row>
    <row r="2048" spans="1:5">
      <c r="A2048" s="67">
        <v>3777</v>
      </c>
      <c r="B2048" s="67">
        <v>18</v>
      </c>
      <c r="C2048" s="63">
        <v>1590</v>
      </c>
      <c r="D2048" s="63">
        <v>100</v>
      </c>
      <c r="E2048" s="63" t="s">
        <v>47</v>
      </c>
    </row>
    <row r="2049" spans="1:5">
      <c r="A2049" s="67">
        <v>3778</v>
      </c>
      <c r="B2049" s="67">
        <v>18</v>
      </c>
      <c r="C2049" s="63">
        <v>1590</v>
      </c>
      <c r="D2049" s="63">
        <v>100</v>
      </c>
      <c r="E2049" s="63" t="s">
        <v>47</v>
      </c>
    </row>
    <row r="2050" spans="1:5">
      <c r="A2050" s="67">
        <v>3779</v>
      </c>
      <c r="B2050" s="67">
        <v>18</v>
      </c>
      <c r="C2050" s="63">
        <v>1590</v>
      </c>
      <c r="D2050" s="63">
        <v>100</v>
      </c>
      <c r="E2050" s="63" t="s">
        <v>47</v>
      </c>
    </row>
    <row r="2051" spans="1:5">
      <c r="A2051" s="67">
        <v>3781</v>
      </c>
      <c r="B2051" s="67">
        <v>18</v>
      </c>
      <c r="C2051" s="63">
        <v>1590</v>
      </c>
      <c r="D2051" s="63">
        <v>100</v>
      </c>
      <c r="E2051" s="63" t="s">
        <v>47</v>
      </c>
    </row>
    <row r="2052" spans="1:5">
      <c r="A2052" s="67">
        <v>3782</v>
      </c>
      <c r="B2052" s="67">
        <v>18</v>
      </c>
      <c r="C2052" s="63">
        <v>1590</v>
      </c>
      <c r="D2052" s="63">
        <v>100</v>
      </c>
      <c r="E2052" s="63" t="s">
        <v>47</v>
      </c>
    </row>
    <row r="2053" spans="1:5">
      <c r="A2053" s="67">
        <v>3783</v>
      </c>
      <c r="B2053" s="67">
        <v>18</v>
      </c>
      <c r="C2053" s="63">
        <v>1590</v>
      </c>
      <c r="D2053" s="63">
        <v>100</v>
      </c>
      <c r="E2053" s="63" t="s">
        <v>47</v>
      </c>
    </row>
    <row r="2054" spans="1:5">
      <c r="A2054" s="67">
        <v>3785</v>
      </c>
      <c r="B2054" s="67">
        <v>18</v>
      </c>
      <c r="C2054" s="63">
        <v>1590</v>
      </c>
      <c r="D2054" s="63">
        <v>100</v>
      </c>
      <c r="E2054" s="63" t="s">
        <v>47</v>
      </c>
    </row>
    <row r="2055" spans="1:5">
      <c r="A2055" s="67">
        <v>3786</v>
      </c>
      <c r="B2055" s="67">
        <v>18</v>
      </c>
      <c r="C2055" s="63">
        <v>1590</v>
      </c>
      <c r="D2055" s="63">
        <v>100</v>
      </c>
      <c r="E2055" s="63" t="s">
        <v>47</v>
      </c>
    </row>
    <row r="2056" spans="1:5">
      <c r="A2056" s="67">
        <v>3787</v>
      </c>
      <c r="B2056" s="67">
        <v>18</v>
      </c>
      <c r="C2056" s="63">
        <v>1590</v>
      </c>
      <c r="D2056" s="63">
        <v>100</v>
      </c>
      <c r="E2056" s="63" t="s">
        <v>47</v>
      </c>
    </row>
    <row r="2057" spans="1:5">
      <c r="A2057" s="67">
        <v>3788</v>
      </c>
      <c r="B2057" s="67">
        <v>18</v>
      </c>
      <c r="C2057" s="63">
        <v>1590</v>
      </c>
      <c r="D2057" s="63">
        <v>100</v>
      </c>
      <c r="E2057" s="63" t="s">
        <v>47</v>
      </c>
    </row>
    <row r="2058" spans="1:5">
      <c r="A2058" s="67">
        <v>3789</v>
      </c>
      <c r="B2058" s="67">
        <v>18</v>
      </c>
      <c r="C2058" s="63">
        <v>1590</v>
      </c>
      <c r="D2058" s="63">
        <v>100</v>
      </c>
      <c r="E2058" s="63" t="s">
        <v>47</v>
      </c>
    </row>
    <row r="2059" spans="1:5">
      <c r="A2059" s="67">
        <v>3791</v>
      </c>
      <c r="B2059" s="67">
        <v>18</v>
      </c>
      <c r="C2059" s="63">
        <v>1590</v>
      </c>
      <c r="D2059" s="63">
        <v>100</v>
      </c>
      <c r="E2059" s="63" t="s">
        <v>47</v>
      </c>
    </row>
    <row r="2060" spans="1:5">
      <c r="A2060" s="67">
        <v>3792</v>
      </c>
      <c r="B2060" s="67">
        <v>18</v>
      </c>
      <c r="C2060" s="63">
        <v>1590</v>
      </c>
      <c r="D2060" s="63">
        <v>100</v>
      </c>
      <c r="E2060" s="63" t="s">
        <v>47</v>
      </c>
    </row>
    <row r="2061" spans="1:5">
      <c r="A2061" s="67">
        <v>3793</v>
      </c>
      <c r="B2061" s="67">
        <v>18</v>
      </c>
      <c r="C2061" s="63">
        <v>1590</v>
      </c>
      <c r="D2061" s="63">
        <v>100</v>
      </c>
      <c r="E2061" s="63" t="s">
        <v>47</v>
      </c>
    </row>
    <row r="2062" spans="1:5">
      <c r="A2062" s="67">
        <v>3795</v>
      </c>
      <c r="B2062" s="67">
        <v>18</v>
      </c>
      <c r="C2062" s="63">
        <v>1590</v>
      </c>
      <c r="D2062" s="63">
        <v>100</v>
      </c>
      <c r="E2062" s="63" t="s">
        <v>47</v>
      </c>
    </row>
    <row r="2063" spans="1:5">
      <c r="A2063" s="67">
        <v>3796</v>
      </c>
      <c r="B2063" s="67">
        <v>18</v>
      </c>
      <c r="C2063" s="63">
        <v>1590</v>
      </c>
      <c r="D2063" s="63">
        <v>100</v>
      </c>
      <c r="E2063" s="63" t="s">
        <v>47</v>
      </c>
    </row>
    <row r="2064" spans="1:5">
      <c r="A2064" s="67">
        <v>3797</v>
      </c>
      <c r="B2064" s="67">
        <v>18</v>
      </c>
      <c r="C2064" s="63">
        <v>1590</v>
      </c>
      <c r="D2064" s="63">
        <v>100</v>
      </c>
      <c r="E2064" s="63" t="s">
        <v>47</v>
      </c>
    </row>
    <row r="2065" spans="1:5">
      <c r="A2065" s="67">
        <v>3799</v>
      </c>
      <c r="B2065" s="67">
        <v>18</v>
      </c>
      <c r="C2065" s="63">
        <v>1590</v>
      </c>
      <c r="D2065" s="63">
        <v>100</v>
      </c>
      <c r="E2065" s="63" t="s">
        <v>47</v>
      </c>
    </row>
    <row r="2066" spans="1:5">
      <c r="A2066" s="67">
        <v>3800</v>
      </c>
      <c r="B2066" s="67">
        <v>18</v>
      </c>
      <c r="C2066" s="63">
        <v>1590</v>
      </c>
      <c r="D2066" s="63">
        <v>100</v>
      </c>
      <c r="E2066" s="63" t="s">
        <v>47</v>
      </c>
    </row>
    <row r="2067" spans="1:5">
      <c r="A2067" s="67">
        <v>3802</v>
      </c>
      <c r="B2067" s="67">
        <v>18</v>
      </c>
      <c r="C2067" s="63">
        <v>1590</v>
      </c>
      <c r="D2067" s="63">
        <v>100</v>
      </c>
      <c r="E2067" s="63" t="s">
        <v>47</v>
      </c>
    </row>
    <row r="2068" spans="1:5">
      <c r="A2068" s="67">
        <v>3803</v>
      </c>
      <c r="B2068" s="67">
        <v>18</v>
      </c>
      <c r="C2068" s="63">
        <v>1590</v>
      </c>
      <c r="D2068" s="63">
        <v>100</v>
      </c>
      <c r="E2068" s="63" t="s">
        <v>47</v>
      </c>
    </row>
    <row r="2069" spans="1:5">
      <c r="A2069" s="67">
        <v>3804</v>
      </c>
      <c r="B2069" s="67">
        <v>18</v>
      </c>
      <c r="C2069" s="63">
        <v>1590</v>
      </c>
      <c r="D2069" s="63">
        <v>100</v>
      </c>
      <c r="E2069" s="63" t="s">
        <v>47</v>
      </c>
    </row>
    <row r="2070" spans="1:5">
      <c r="A2070" s="67">
        <v>3805</v>
      </c>
      <c r="B2070" s="67">
        <v>18</v>
      </c>
      <c r="C2070" s="63">
        <v>1590</v>
      </c>
      <c r="D2070" s="63">
        <v>100</v>
      </c>
      <c r="E2070" s="63" t="s">
        <v>47</v>
      </c>
    </row>
    <row r="2071" spans="1:5">
      <c r="A2071" s="67">
        <v>3806</v>
      </c>
      <c r="B2071" s="67">
        <v>18</v>
      </c>
      <c r="C2071" s="63">
        <v>1590</v>
      </c>
      <c r="D2071" s="63">
        <v>100</v>
      </c>
      <c r="E2071" s="63" t="s">
        <v>47</v>
      </c>
    </row>
    <row r="2072" spans="1:5">
      <c r="A2072" s="67">
        <v>3807</v>
      </c>
      <c r="B2072" s="67">
        <v>18</v>
      </c>
      <c r="C2072" s="63">
        <v>1590</v>
      </c>
      <c r="D2072" s="63">
        <v>100</v>
      </c>
      <c r="E2072" s="63" t="s">
        <v>47</v>
      </c>
    </row>
    <row r="2073" spans="1:5">
      <c r="A2073" s="67">
        <v>3808</v>
      </c>
      <c r="B2073" s="67">
        <v>18</v>
      </c>
      <c r="C2073" s="63">
        <v>1590</v>
      </c>
      <c r="D2073" s="63">
        <v>100</v>
      </c>
      <c r="E2073" s="63" t="s">
        <v>47</v>
      </c>
    </row>
    <row r="2074" spans="1:5">
      <c r="A2074" s="67">
        <v>3809</v>
      </c>
      <c r="B2074" s="67">
        <v>18</v>
      </c>
      <c r="C2074" s="63">
        <v>1590</v>
      </c>
      <c r="D2074" s="63">
        <v>100</v>
      </c>
      <c r="E2074" s="63" t="s">
        <v>47</v>
      </c>
    </row>
    <row r="2075" spans="1:5">
      <c r="A2075" s="67">
        <v>3810</v>
      </c>
      <c r="B2075" s="67">
        <v>18</v>
      </c>
      <c r="C2075" s="63">
        <v>1590</v>
      </c>
      <c r="D2075" s="63">
        <v>100</v>
      </c>
      <c r="E2075" s="63" t="s">
        <v>47</v>
      </c>
    </row>
    <row r="2076" spans="1:5">
      <c r="A2076" s="67">
        <v>3812</v>
      </c>
      <c r="B2076" s="67">
        <v>18</v>
      </c>
      <c r="C2076" s="63">
        <v>1590</v>
      </c>
      <c r="D2076" s="63">
        <v>100</v>
      </c>
      <c r="E2076" s="63" t="s">
        <v>47</v>
      </c>
    </row>
    <row r="2077" spans="1:5">
      <c r="A2077" s="67">
        <v>3813</v>
      </c>
      <c r="B2077" s="67">
        <v>18</v>
      </c>
      <c r="C2077" s="63">
        <v>1590</v>
      </c>
      <c r="D2077" s="63">
        <v>100</v>
      </c>
      <c r="E2077" s="63" t="s">
        <v>47</v>
      </c>
    </row>
    <row r="2078" spans="1:5">
      <c r="A2078" s="67">
        <v>3814</v>
      </c>
      <c r="B2078" s="67">
        <v>18</v>
      </c>
      <c r="C2078" s="63">
        <v>1590</v>
      </c>
      <c r="D2078" s="63">
        <v>100</v>
      </c>
      <c r="E2078" s="63" t="s">
        <v>47</v>
      </c>
    </row>
    <row r="2079" spans="1:5">
      <c r="A2079" s="67">
        <v>3815</v>
      </c>
      <c r="B2079" s="67">
        <v>18</v>
      </c>
      <c r="C2079" s="63">
        <v>1590</v>
      </c>
      <c r="D2079" s="63">
        <v>100</v>
      </c>
      <c r="E2079" s="63" t="s">
        <v>47</v>
      </c>
    </row>
    <row r="2080" spans="1:5">
      <c r="A2080" s="67">
        <v>3816</v>
      </c>
      <c r="B2080" s="67">
        <v>18</v>
      </c>
      <c r="C2080" s="63">
        <v>1590</v>
      </c>
      <c r="D2080" s="63">
        <v>100</v>
      </c>
      <c r="E2080" s="63" t="s">
        <v>47</v>
      </c>
    </row>
    <row r="2081" spans="1:5">
      <c r="A2081" s="67">
        <v>3818</v>
      </c>
      <c r="B2081" s="67">
        <v>18</v>
      </c>
      <c r="C2081" s="63">
        <v>1590</v>
      </c>
      <c r="D2081" s="63">
        <v>100</v>
      </c>
      <c r="E2081" s="63" t="s">
        <v>47</v>
      </c>
    </row>
    <row r="2082" spans="1:5">
      <c r="A2082" s="67">
        <v>3820</v>
      </c>
      <c r="B2082" s="67">
        <v>20</v>
      </c>
      <c r="C2082" s="63">
        <v>2021</v>
      </c>
      <c r="D2082" s="63">
        <v>136</v>
      </c>
      <c r="E2082" s="63" t="s">
        <v>47</v>
      </c>
    </row>
    <row r="2083" spans="1:5">
      <c r="A2083" s="67">
        <v>3821</v>
      </c>
      <c r="B2083" s="67">
        <v>20</v>
      </c>
      <c r="C2083" s="63">
        <v>2021</v>
      </c>
      <c r="D2083" s="63">
        <v>136</v>
      </c>
      <c r="E2083" s="63" t="s">
        <v>47</v>
      </c>
    </row>
    <row r="2084" spans="1:5">
      <c r="A2084" s="67">
        <v>3822</v>
      </c>
      <c r="B2084" s="67">
        <v>20</v>
      </c>
      <c r="C2084" s="63">
        <v>2021</v>
      </c>
      <c r="D2084" s="63">
        <v>136</v>
      </c>
      <c r="E2084" s="63" t="s">
        <v>47</v>
      </c>
    </row>
    <row r="2085" spans="1:5">
      <c r="A2085" s="67">
        <v>3823</v>
      </c>
      <c r="B2085" s="67">
        <v>20</v>
      </c>
      <c r="C2085" s="63">
        <v>2021</v>
      </c>
      <c r="D2085" s="63">
        <v>136</v>
      </c>
      <c r="E2085" s="63" t="s">
        <v>47</v>
      </c>
    </row>
    <row r="2086" spans="1:5">
      <c r="A2086" s="67">
        <v>3824</v>
      </c>
      <c r="B2086" s="67">
        <v>20</v>
      </c>
      <c r="C2086" s="63">
        <v>2021</v>
      </c>
      <c r="D2086" s="63">
        <v>136</v>
      </c>
      <c r="E2086" s="63" t="s">
        <v>47</v>
      </c>
    </row>
    <row r="2087" spans="1:5">
      <c r="A2087" s="67">
        <v>3825</v>
      </c>
      <c r="B2087" s="67">
        <v>20</v>
      </c>
      <c r="C2087" s="63">
        <v>2021</v>
      </c>
      <c r="D2087" s="63">
        <v>136</v>
      </c>
      <c r="E2087" s="63" t="s">
        <v>47</v>
      </c>
    </row>
    <row r="2088" spans="1:5">
      <c r="A2088" s="67">
        <v>3831</v>
      </c>
      <c r="B2088" s="67">
        <v>20</v>
      </c>
      <c r="C2088" s="63">
        <v>2021</v>
      </c>
      <c r="D2088" s="63">
        <v>136</v>
      </c>
      <c r="E2088" s="63" t="s">
        <v>47</v>
      </c>
    </row>
    <row r="2089" spans="1:5">
      <c r="A2089" s="67">
        <v>3833</v>
      </c>
      <c r="B2089" s="67">
        <v>20</v>
      </c>
      <c r="C2089" s="63">
        <v>2021</v>
      </c>
      <c r="D2089" s="63">
        <v>136</v>
      </c>
      <c r="E2089" s="63" t="s">
        <v>47</v>
      </c>
    </row>
    <row r="2090" spans="1:5">
      <c r="A2090" s="67">
        <v>3835</v>
      </c>
      <c r="B2090" s="67">
        <v>20</v>
      </c>
      <c r="C2090" s="63">
        <v>2021</v>
      </c>
      <c r="D2090" s="63">
        <v>136</v>
      </c>
      <c r="E2090" s="63" t="s">
        <v>47</v>
      </c>
    </row>
    <row r="2091" spans="1:5">
      <c r="A2091" s="67">
        <v>3840</v>
      </c>
      <c r="B2091" s="67">
        <v>20</v>
      </c>
      <c r="C2091" s="63">
        <v>2021</v>
      </c>
      <c r="D2091" s="63">
        <v>136</v>
      </c>
      <c r="E2091" s="63" t="s">
        <v>47</v>
      </c>
    </row>
    <row r="2092" spans="1:5">
      <c r="A2092" s="67">
        <v>3841</v>
      </c>
      <c r="B2092" s="67">
        <v>20</v>
      </c>
      <c r="C2092" s="63">
        <v>2021</v>
      </c>
      <c r="D2092" s="63">
        <v>136</v>
      </c>
      <c r="E2092" s="63" t="s">
        <v>47</v>
      </c>
    </row>
    <row r="2093" spans="1:5">
      <c r="A2093" s="67">
        <v>3842</v>
      </c>
      <c r="B2093" s="67">
        <v>20</v>
      </c>
      <c r="C2093" s="63">
        <v>2021</v>
      </c>
      <c r="D2093" s="63">
        <v>136</v>
      </c>
      <c r="E2093" s="63" t="s">
        <v>47</v>
      </c>
    </row>
    <row r="2094" spans="1:5">
      <c r="A2094" s="67">
        <v>3844</v>
      </c>
      <c r="B2094" s="67">
        <v>20</v>
      </c>
      <c r="C2094" s="63">
        <v>2021</v>
      </c>
      <c r="D2094" s="63">
        <v>136</v>
      </c>
      <c r="E2094" s="63" t="s">
        <v>47</v>
      </c>
    </row>
    <row r="2095" spans="1:5">
      <c r="A2095" s="67">
        <v>3847</v>
      </c>
      <c r="B2095" s="67">
        <v>20</v>
      </c>
      <c r="C2095" s="63">
        <v>2021</v>
      </c>
      <c r="D2095" s="63">
        <v>136</v>
      </c>
      <c r="E2095" s="63" t="s">
        <v>47</v>
      </c>
    </row>
    <row r="2096" spans="1:5">
      <c r="A2096" s="67">
        <v>3850</v>
      </c>
      <c r="B2096" s="67">
        <v>20</v>
      </c>
      <c r="C2096" s="63">
        <v>2021</v>
      </c>
      <c r="D2096" s="63">
        <v>136</v>
      </c>
      <c r="E2096" s="63" t="s">
        <v>47</v>
      </c>
    </row>
    <row r="2097" spans="1:5">
      <c r="A2097" s="67">
        <v>3851</v>
      </c>
      <c r="B2097" s="67">
        <v>20</v>
      </c>
      <c r="C2097" s="63">
        <v>2021</v>
      </c>
      <c r="D2097" s="63">
        <v>136</v>
      </c>
      <c r="E2097" s="63" t="s">
        <v>47</v>
      </c>
    </row>
    <row r="2098" spans="1:5">
      <c r="A2098" s="67">
        <v>3852</v>
      </c>
      <c r="B2098" s="67">
        <v>20</v>
      </c>
      <c r="C2098" s="63">
        <v>2021</v>
      </c>
      <c r="D2098" s="63">
        <v>136</v>
      </c>
      <c r="E2098" s="63" t="s">
        <v>47</v>
      </c>
    </row>
    <row r="2099" spans="1:5">
      <c r="A2099" s="67">
        <v>3853</v>
      </c>
      <c r="B2099" s="67">
        <v>20</v>
      </c>
      <c r="C2099" s="63">
        <v>2021</v>
      </c>
      <c r="D2099" s="63">
        <v>136</v>
      </c>
      <c r="E2099" s="63" t="s">
        <v>47</v>
      </c>
    </row>
    <row r="2100" spans="1:5">
      <c r="A2100" s="67">
        <v>3854</v>
      </c>
      <c r="B2100" s="67">
        <v>20</v>
      </c>
      <c r="C2100" s="63">
        <v>2021</v>
      </c>
      <c r="D2100" s="63">
        <v>136</v>
      </c>
      <c r="E2100" s="63" t="s">
        <v>47</v>
      </c>
    </row>
    <row r="2101" spans="1:5">
      <c r="A2101" s="67">
        <v>3856</v>
      </c>
      <c r="B2101" s="67">
        <v>20</v>
      </c>
      <c r="C2101" s="63">
        <v>2021</v>
      </c>
      <c r="D2101" s="63">
        <v>136</v>
      </c>
      <c r="E2101" s="63" t="s">
        <v>47</v>
      </c>
    </row>
    <row r="2102" spans="1:5">
      <c r="A2102" s="67">
        <v>3857</v>
      </c>
      <c r="B2102" s="67">
        <v>20</v>
      </c>
      <c r="C2102" s="63">
        <v>2021</v>
      </c>
      <c r="D2102" s="63">
        <v>136</v>
      </c>
      <c r="E2102" s="63" t="s">
        <v>47</v>
      </c>
    </row>
    <row r="2103" spans="1:5">
      <c r="A2103" s="67">
        <v>3858</v>
      </c>
      <c r="B2103" s="67">
        <v>20</v>
      </c>
      <c r="C2103" s="63">
        <v>2021</v>
      </c>
      <c r="D2103" s="63">
        <v>136</v>
      </c>
      <c r="E2103" s="63" t="s">
        <v>47</v>
      </c>
    </row>
    <row r="2104" spans="1:5">
      <c r="A2104" s="67">
        <v>3859</v>
      </c>
      <c r="B2104" s="67">
        <v>20</v>
      </c>
      <c r="C2104" s="63">
        <v>2021</v>
      </c>
      <c r="D2104" s="63">
        <v>136</v>
      </c>
      <c r="E2104" s="63" t="s">
        <v>47</v>
      </c>
    </row>
    <row r="2105" spans="1:5">
      <c r="A2105" s="67">
        <v>3860</v>
      </c>
      <c r="B2105" s="67">
        <v>20</v>
      </c>
      <c r="C2105" s="63">
        <v>2021</v>
      </c>
      <c r="D2105" s="63">
        <v>136</v>
      </c>
      <c r="E2105" s="63" t="s">
        <v>47</v>
      </c>
    </row>
    <row r="2106" spans="1:5">
      <c r="A2106" s="67">
        <v>3862</v>
      </c>
      <c r="B2106" s="67">
        <v>21</v>
      </c>
      <c r="C2106" s="63">
        <v>1569</v>
      </c>
      <c r="D2106" s="63">
        <v>180</v>
      </c>
      <c r="E2106" s="63" t="s">
        <v>47</v>
      </c>
    </row>
    <row r="2107" spans="1:5">
      <c r="A2107" s="67">
        <v>3864</v>
      </c>
      <c r="B2107" s="67">
        <v>20</v>
      </c>
      <c r="C2107" s="63">
        <v>2021</v>
      </c>
      <c r="D2107" s="63">
        <v>136</v>
      </c>
      <c r="E2107" s="63" t="s">
        <v>47</v>
      </c>
    </row>
    <row r="2108" spans="1:5">
      <c r="A2108" s="67">
        <v>3865</v>
      </c>
      <c r="B2108" s="67">
        <v>21</v>
      </c>
      <c r="C2108" s="63">
        <v>1569</v>
      </c>
      <c r="D2108" s="63">
        <v>180</v>
      </c>
      <c r="E2108" s="63" t="s">
        <v>47</v>
      </c>
    </row>
    <row r="2109" spans="1:5">
      <c r="A2109" s="67">
        <v>3869</v>
      </c>
      <c r="B2109" s="67">
        <v>20</v>
      </c>
      <c r="C2109" s="63">
        <v>2021</v>
      </c>
      <c r="D2109" s="63">
        <v>136</v>
      </c>
      <c r="E2109" s="63" t="s">
        <v>47</v>
      </c>
    </row>
    <row r="2110" spans="1:5">
      <c r="A2110" s="67">
        <v>3870</v>
      </c>
      <c r="B2110" s="67">
        <v>20</v>
      </c>
      <c r="C2110" s="63">
        <v>2021</v>
      </c>
      <c r="D2110" s="63">
        <v>136</v>
      </c>
      <c r="E2110" s="63" t="s">
        <v>47</v>
      </c>
    </row>
    <row r="2111" spans="1:5">
      <c r="A2111" s="67">
        <v>3871</v>
      </c>
      <c r="B2111" s="67">
        <v>20</v>
      </c>
      <c r="C2111" s="63">
        <v>2021</v>
      </c>
      <c r="D2111" s="63">
        <v>136</v>
      </c>
      <c r="E2111" s="63" t="s">
        <v>47</v>
      </c>
    </row>
    <row r="2112" spans="1:5">
      <c r="A2112" s="67">
        <v>3873</v>
      </c>
      <c r="B2112" s="67">
        <v>20</v>
      </c>
      <c r="C2112" s="63">
        <v>2021</v>
      </c>
      <c r="D2112" s="63">
        <v>136</v>
      </c>
      <c r="E2112" s="63" t="s">
        <v>47</v>
      </c>
    </row>
    <row r="2113" spans="1:5">
      <c r="A2113" s="67">
        <v>3874</v>
      </c>
      <c r="B2113" s="67">
        <v>20</v>
      </c>
      <c r="C2113" s="63">
        <v>2021</v>
      </c>
      <c r="D2113" s="63">
        <v>136</v>
      </c>
      <c r="E2113" s="63" t="s">
        <v>47</v>
      </c>
    </row>
    <row r="2114" spans="1:5">
      <c r="A2114" s="67">
        <v>3875</v>
      </c>
      <c r="B2114" s="67">
        <v>21</v>
      </c>
      <c r="C2114" s="63">
        <v>1569</v>
      </c>
      <c r="D2114" s="63">
        <v>180</v>
      </c>
      <c r="E2114" s="63" t="s">
        <v>47</v>
      </c>
    </row>
    <row r="2115" spans="1:5">
      <c r="A2115" s="67">
        <v>3878</v>
      </c>
      <c r="B2115" s="67">
        <v>21</v>
      </c>
      <c r="C2115" s="63">
        <v>1569</v>
      </c>
      <c r="D2115" s="63">
        <v>180</v>
      </c>
      <c r="E2115" s="63" t="s">
        <v>47</v>
      </c>
    </row>
    <row r="2116" spans="1:5">
      <c r="A2116" s="67">
        <v>3880</v>
      </c>
      <c r="B2116" s="67">
        <v>21</v>
      </c>
      <c r="C2116" s="63">
        <v>1569</v>
      </c>
      <c r="D2116" s="63">
        <v>180</v>
      </c>
      <c r="E2116" s="63" t="s">
        <v>47</v>
      </c>
    </row>
    <row r="2117" spans="1:5">
      <c r="A2117" s="67">
        <v>3882</v>
      </c>
      <c r="B2117" s="67">
        <v>21</v>
      </c>
      <c r="C2117" s="63">
        <v>1569</v>
      </c>
      <c r="D2117" s="63">
        <v>180</v>
      </c>
      <c r="E2117" s="63" t="s">
        <v>47</v>
      </c>
    </row>
    <row r="2118" spans="1:5">
      <c r="A2118" s="67">
        <v>3885</v>
      </c>
      <c r="B2118" s="67">
        <v>21</v>
      </c>
      <c r="C2118" s="63">
        <v>1569</v>
      </c>
      <c r="D2118" s="63">
        <v>180</v>
      </c>
      <c r="E2118" s="63" t="s">
        <v>47</v>
      </c>
    </row>
    <row r="2119" spans="1:5">
      <c r="A2119" s="67">
        <v>3886</v>
      </c>
      <c r="B2119" s="67">
        <v>21</v>
      </c>
      <c r="C2119" s="63">
        <v>1569</v>
      </c>
      <c r="D2119" s="63">
        <v>180</v>
      </c>
      <c r="E2119" s="63" t="s">
        <v>47</v>
      </c>
    </row>
    <row r="2120" spans="1:5">
      <c r="A2120" s="67">
        <v>3887</v>
      </c>
      <c r="B2120" s="67">
        <v>21</v>
      </c>
      <c r="C2120" s="63">
        <v>1569</v>
      </c>
      <c r="D2120" s="63">
        <v>180</v>
      </c>
      <c r="E2120" s="63" t="s">
        <v>47</v>
      </c>
    </row>
    <row r="2121" spans="1:5">
      <c r="A2121" s="67">
        <v>3888</v>
      </c>
      <c r="B2121" s="67">
        <v>21</v>
      </c>
      <c r="C2121" s="63">
        <v>1569</v>
      </c>
      <c r="D2121" s="63">
        <v>180</v>
      </c>
      <c r="E2121" s="63" t="s">
        <v>47</v>
      </c>
    </row>
    <row r="2122" spans="1:5">
      <c r="A2122" s="67">
        <v>3889</v>
      </c>
      <c r="B2122" s="67">
        <v>21</v>
      </c>
      <c r="C2122" s="63">
        <v>1569</v>
      </c>
      <c r="D2122" s="63">
        <v>180</v>
      </c>
      <c r="E2122" s="63" t="s">
        <v>47</v>
      </c>
    </row>
    <row r="2123" spans="1:5">
      <c r="A2123" s="67">
        <v>3890</v>
      </c>
      <c r="B2123" s="67">
        <v>21</v>
      </c>
      <c r="C2123" s="63">
        <v>1569</v>
      </c>
      <c r="D2123" s="63">
        <v>180</v>
      </c>
      <c r="E2123" s="63" t="s">
        <v>47</v>
      </c>
    </row>
    <row r="2124" spans="1:5">
      <c r="A2124" s="67">
        <v>3891</v>
      </c>
      <c r="B2124" s="67">
        <v>21</v>
      </c>
      <c r="C2124" s="63">
        <v>1569</v>
      </c>
      <c r="D2124" s="63">
        <v>180</v>
      </c>
      <c r="E2124" s="63" t="s">
        <v>47</v>
      </c>
    </row>
    <row r="2125" spans="1:5">
      <c r="A2125" s="67">
        <v>3892</v>
      </c>
      <c r="B2125" s="67">
        <v>21</v>
      </c>
      <c r="C2125" s="63">
        <v>1569</v>
      </c>
      <c r="D2125" s="63">
        <v>180</v>
      </c>
      <c r="E2125" s="63" t="s">
        <v>47</v>
      </c>
    </row>
    <row r="2126" spans="1:5">
      <c r="A2126" s="67">
        <v>3893</v>
      </c>
      <c r="B2126" s="67">
        <v>21</v>
      </c>
      <c r="C2126" s="63">
        <v>1569</v>
      </c>
      <c r="D2126" s="63">
        <v>180</v>
      </c>
      <c r="E2126" s="63" t="s">
        <v>47</v>
      </c>
    </row>
    <row r="2127" spans="1:5">
      <c r="A2127" s="67">
        <v>3895</v>
      </c>
      <c r="B2127" s="67">
        <v>21</v>
      </c>
      <c r="C2127" s="63">
        <v>1569</v>
      </c>
      <c r="D2127" s="63">
        <v>180</v>
      </c>
      <c r="E2127" s="63" t="s">
        <v>47</v>
      </c>
    </row>
    <row r="2128" spans="1:5">
      <c r="A2128" s="67">
        <v>3896</v>
      </c>
      <c r="B2128" s="67">
        <v>21</v>
      </c>
      <c r="C2128" s="63">
        <v>1569</v>
      </c>
      <c r="D2128" s="63">
        <v>180</v>
      </c>
      <c r="E2128" s="63" t="s">
        <v>47</v>
      </c>
    </row>
    <row r="2129" spans="1:5">
      <c r="A2129" s="67">
        <v>3898</v>
      </c>
      <c r="B2129" s="67">
        <v>19</v>
      </c>
      <c r="C2129" s="63">
        <v>2031</v>
      </c>
      <c r="D2129" s="63">
        <v>194</v>
      </c>
      <c r="E2129" s="63" t="s">
        <v>47</v>
      </c>
    </row>
    <row r="2130" spans="1:5">
      <c r="A2130" s="67">
        <v>3900</v>
      </c>
      <c r="B2130" s="67">
        <v>19</v>
      </c>
      <c r="C2130" s="63">
        <v>2031</v>
      </c>
      <c r="D2130" s="63">
        <v>194</v>
      </c>
      <c r="E2130" s="63" t="s">
        <v>47</v>
      </c>
    </row>
    <row r="2131" spans="1:5">
      <c r="A2131" s="67">
        <v>3902</v>
      </c>
      <c r="B2131" s="67">
        <v>21</v>
      </c>
      <c r="C2131" s="63">
        <v>1569</v>
      </c>
      <c r="D2131" s="63">
        <v>180</v>
      </c>
      <c r="E2131" s="63" t="s">
        <v>47</v>
      </c>
    </row>
    <row r="2132" spans="1:5">
      <c r="A2132" s="67">
        <v>3903</v>
      </c>
      <c r="B2132" s="67">
        <v>21</v>
      </c>
      <c r="C2132" s="63">
        <v>1569</v>
      </c>
      <c r="D2132" s="63">
        <v>180</v>
      </c>
      <c r="E2132" s="63" t="s">
        <v>47</v>
      </c>
    </row>
    <row r="2133" spans="1:5">
      <c r="A2133" s="67">
        <v>3904</v>
      </c>
      <c r="B2133" s="67">
        <v>21</v>
      </c>
      <c r="C2133" s="63">
        <v>1569</v>
      </c>
      <c r="D2133" s="63">
        <v>180</v>
      </c>
      <c r="E2133" s="63" t="s">
        <v>47</v>
      </c>
    </row>
    <row r="2134" spans="1:5">
      <c r="A2134" s="67">
        <v>3909</v>
      </c>
      <c r="B2134" s="67">
        <v>21</v>
      </c>
      <c r="C2134" s="63">
        <v>1569</v>
      </c>
      <c r="D2134" s="63">
        <v>180</v>
      </c>
      <c r="E2134" s="63" t="s">
        <v>47</v>
      </c>
    </row>
    <row r="2135" spans="1:5">
      <c r="A2135" s="67">
        <v>3910</v>
      </c>
      <c r="B2135" s="67">
        <v>18</v>
      </c>
      <c r="C2135" s="63">
        <v>1590</v>
      </c>
      <c r="D2135" s="63">
        <v>100</v>
      </c>
      <c r="E2135" s="63" t="s">
        <v>47</v>
      </c>
    </row>
    <row r="2136" spans="1:5">
      <c r="A2136" s="67">
        <v>3911</v>
      </c>
      <c r="B2136" s="67">
        <v>18</v>
      </c>
      <c r="C2136" s="63">
        <v>1590</v>
      </c>
      <c r="D2136" s="63">
        <v>100</v>
      </c>
      <c r="E2136" s="63" t="s">
        <v>47</v>
      </c>
    </row>
    <row r="2137" spans="1:5">
      <c r="A2137" s="67">
        <v>3912</v>
      </c>
      <c r="B2137" s="67">
        <v>18</v>
      </c>
      <c r="C2137" s="63">
        <v>1590</v>
      </c>
      <c r="D2137" s="63">
        <v>100</v>
      </c>
      <c r="E2137" s="63" t="s">
        <v>47</v>
      </c>
    </row>
    <row r="2138" spans="1:5">
      <c r="A2138" s="67">
        <v>3913</v>
      </c>
      <c r="B2138" s="67">
        <v>18</v>
      </c>
      <c r="C2138" s="63">
        <v>1590</v>
      </c>
      <c r="D2138" s="63">
        <v>100</v>
      </c>
      <c r="E2138" s="63" t="s">
        <v>47</v>
      </c>
    </row>
    <row r="2139" spans="1:5">
      <c r="A2139" s="67">
        <v>3915</v>
      </c>
      <c r="B2139" s="67">
        <v>18</v>
      </c>
      <c r="C2139" s="63">
        <v>1590</v>
      </c>
      <c r="D2139" s="63">
        <v>100</v>
      </c>
      <c r="E2139" s="63" t="s">
        <v>47</v>
      </c>
    </row>
    <row r="2140" spans="1:5">
      <c r="A2140" s="67">
        <v>3916</v>
      </c>
      <c r="B2140" s="67">
        <v>18</v>
      </c>
      <c r="C2140" s="63">
        <v>1590</v>
      </c>
      <c r="D2140" s="63">
        <v>100</v>
      </c>
      <c r="E2140" s="63" t="s">
        <v>47</v>
      </c>
    </row>
    <row r="2141" spans="1:5">
      <c r="A2141" s="67">
        <v>3918</v>
      </c>
      <c r="B2141" s="67">
        <v>18</v>
      </c>
      <c r="C2141" s="63">
        <v>1590</v>
      </c>
      <c r="D2141" s="63">
        <v>100</v>
      </c>
      <c r="E2141" s="63" t="s">
        <v>47</v>
      </c>
    </row>
    <row r="2142" spans="1:5">
      <c r="A2142" s="67">
        <v>3919</v>
      </c>
      <c r="B2142" s="67">
        <v>18</v>
      </c>
      <c r="C2142" s="63">
        <v>1590</v>
      </c>
      <c r="D2142" s="63">
        <v>100</v>
      </c>
      <c r="E2142" s="63" t="s">
        <v>47</v>
      </c>
    </row>
    <row r="2143" spans="1:5">
      <c r="A2143" s="67">
        <v>3920</v>
      </c>
      <c r="B2143" s="67">
        <v>18</v>
      </c>
      <c r="C2143" s="63">
        <v>1590</v>
      </c>
      <c r="D2143" s="63">
        <v>100</v>
      </c>
      <c r="E2143" s="63" t="s">
        <v>47</v>
      </c>
    </row>
    <row r="2144" spans="1:5">
      <c r="A2144" s="67">
        <v>3921</v>
      </c>
      <c r="B2144" s="67">
        <v>18</v>
      </c>
      <c r="C2144" s="63">
        <v>1590</v>
      </c>
      <c r="D2144" s="63">
        <v>100</v>
      </c>
      <c r="E2144" s="63" t="s">
        <v>47</v>
      </c>
    </row>
    <row r="2145" spans="1:5">
      <c r="A2145" s="67">
        <v>3922</v>
      </c>
      <c r="B2145" s="67">
        <v>18</v>
      </c>
      <c r="C2145" s="63">
        <v>1590</v>
      </c>
      <c r="D2145" s="63">
        <v>100</v>
      </c>
      <c r="E2145" s="63" t="s">
        <v>47</v>
      </c>
    </row>
    <row r="2146" spans="1:5">
      <c r="A2146" s="67">
        <v>3923</v>
      </c>
      <c r="B2146" s="67">
        <v>18</v>
      </c>
      <c r="C2146" s="63">
        <v>1590</v>
      </c>
      <c r="D2146" s="63">
        <v>100</v>
      </c>
      <c r="E2146" s="63" t="s">
        <v>47</v>
      </c>
    </row>
    <row r="2147" spans="1:5">
      <c r="A2147" s="67">
        <v>3925</v>
      </c>
      <c r="B2147" s="67">
        <v>18</v>
      </c>
      <c r="C2147" s="63">
        <v>1590</v>
      </c>
      <c r="D2147" s="63">
        <v>100</v>
      </c>
      <c r="E2147" s="63" t="s">
        <v>47</v>
      </c>
    </row>
    <row r="2148" spans="1:5">
      <c r="A2148" s="67">
        <v>3926</v>
      </c>
      <c r="B2148" s="67">
        <v>18</v>
      </c>
      <c r="C2148" s="63">
        <v>1590</v>
      </c>
      <c r="D2148" s="63">
        <v>100</v>
      </c>
      <c r="E2148" s="63" t="s">
        <v>47</v>
      </c>
    </row>
    <row r="2149" spans="1:5">
      <c r="A2149" s="67">
        <v>3927</v>
      </c>
      <c r="B2149" s="67">
        <v>18</v>
      </c>
      <c r="C2149" s="63">
        <v>1590</v>
      </c>
      <c r="D2149" s="63">
        <v>100</v>
      </c>
      <c r="E2149" s="63" t="s">
        <v>47</v>
      </c>
    </row>
    <row r="2150" spans="1:5">
      <c r="A2150" s="67">
        <v>3928</v>
      </c>
      <c r="B2150" s="67">
        <v>18</v>
      </c>
      <c r="C2150" s="63">
        <v>1590</v>
      </c>
      <c r="D2150" s="63">
        <v>100</v>
      </c>
      <c r="E2150" s="63" t="s">
        <v>47</v>
      </c>
    </row>
    <row r="2151" spans="1:5">
      <c r="A2151" s="67">
        <v>3929</v>
      </c>
      <c r="B2151" s="67">
        <v>18</v>
      </c>
      <c r="C2151" s="63">
        <v>1590</v>
      </c>
      <c r="D2151" s="63">
        <v>100</v>
      </c>
      <c r="E2151" s="63" t="s">
        <v>47</v>
      </c>
    </row>
    <row r="2152" spans="1:5">
      <c r="A2152" s="67">
        <v>3930</v>
      </c>
      <c r="B2152" s="67">
        <v>18</v>
      </c>
      <c r="C2152" s="63">
        <v>1590</v>
      </c>
      <c r="D2152" s="63">
        <v>100</v>
      </c>
      <c r="E2152" s="63" t="s">
        <v>47</v>
      </c>
    </row>
    <row r="2153" spans="1:5">
      <c r="A2153" s="67">
        <v>3931</v>
      </c>
      <c r="B2153" s="67">
        <v>18</v>
      </c>
      <c r="C2153" s="63">
        <v>1590</v>
      </c>
      <c r="D2153" s="63">
        <v>100</v>
      </c>
      <c r="E2153" s="63" t="s">
        <v>47</v>
      </c>
    </row>
    <row r="2154" spans="1:5">
      <c r="A2154" s="67">
        <v>3933</v>
      </c>
      <c r="B2154" s="67">
        <v>18</v>
      </c>
      <c r="C2154" s="63">
        <v>1590</v>
      </c>
      <c r="D2154" s="63">
        <v>100</v>
      </c>
      <c r="E2154" s="63" t="s">
        <v>47</v>
      </c>
    </row>
    <row r="2155" spans="1:5">
      <c r="A2155" s="67">
        <v>3934</v>
      </c>
      <c r="B2155" s="67">
        <v>18</v>
      </c>
      <c r="C2155" s="63">
        <v>1590</v>
      </c>
      <c r="D2155" s="63">
        <v>100</v>
      </c>
      <c r="E2155" s="63" t="s">
        <v>47</v>
      </c>
    </row>
    <row r="2156" spans="1:5">
      <c r="A2156" s="67">
        <v>3936</v>
      </c>
      <c r="B2156" s="67">
        <v>18</v>
      </c>
      <c r="C2156" s="63">
        <v>1590</v>
      </c>
      <c r="D2156" s="63">
        <v>100</v>
      </c>
      <c r="E2156" s="63" t="s">
        <v>47</v>
      </c>
    </row>
    <row r="2157" spans="1:5">
      <c r="A2157" s="67">
        <v>3937</v>
      </c>
      <c r="B2157" s="67">
        <v>18</v>
      </c>
      <c r="C2157" s="63">
        <v>1590</v>
      </c>
      <c r="D2157" s="63">
        <v>100</v>
      </c>
      <c r="E2157" s="63" t="s">
        <v>47</v>
      </c>
    </row>
    <row r="2158" spans="1:5">
      <c r="A2158" s="67">
        <v>3938</v>
      </c>
      <c r="B2158" s="67">
        <v>18</v>
      </c>
      <c r="C2158" s="63">
        <v>1590</v>
      </c>
      <c r="D2158" s="63">
        <v>100</v>
      </c>
      <c r="E2158" s="63" t="s">
        <v>47</v>
      </c>
    </row>
    <row r="2159" spans="1:5">
      <c r="A2159" s="67">
        <v>3939</v>
      </c>
      <c r="B2159" s="67">
        <v>18</v>
      </c>
      <c r="C2159" s="63">
        <v>1590</v>
      </c>
      <c r="D2159" s="63">
        <v>100</v>
      </c>
      <c r="E2159" s="63" t="s">
        <v>47</v>
      </c>
    </row>
    <row r="2160" spans="1:5">
      <c r="A2160" s="67">
        <v>3940</v>
      </c>
      <c r="B2160" s="67">
        <v>18</v>
      </c>
      <c r="C2160" s="63">
        <v>1590</v>
      </c>
      <c r="D2160" s="63">
        <v>100</v>
      </c>
      <c r="E2160" s="63" t="s">
        <v>47</v>
      </c>
    </row>
    <row r="2161" spans="1:5">
      <c r="A2161" s="67">
        <v>3941</v>
      </c>
      <c r="B2161" s="67">
        <v>18</v>
      </c>
      <c r="C2161" s="63">
        <v>1590</v>
      </c>
      <c r="D2161" s="63">
        <v>100</v>
      </c>
      <c r="E2161" s="63" t="s">
        <v>47</v>
      </c>
    </row>
    <row r="2162" spans="1:5">
      <c r="A2162" s="67">
        <v>3942</v>
      </c>
      <c r="B2162" s="67">
        <v>18</v>
      </c>
      <c r="C2162" s="63">
        <v>1590</v>
      </c>
      <c r="D2162" s="63">
        <v>100</v>
      </c>
      <c r="E2162" s="63" t="s">
        <v>47</v>
      </c>
    </row>
    <row r="2163" spans="1:5">
      <c r="A2163" s="67">
        <v>3943</v>
      </c>
      <c r="B2163" s="67">
        <v>18</v>
      </c>
      <c r="C2163" s="63">
        <v>1590</v>
      </c>
      <c r="D2163" s="63">
        <v>100</v>
      </c>
      <c r="E2163" s="63" t="s">
        <v>47</v>
      </c>
    </row>
    <row r="2164" spans="1:5">
      <c r="A2164" s="67">
        <v>3944</v>
      </c>
      <c r="B2164" s="67">
        <v>18</v>
      </c>
      <c r="C2164" s="63">
        <v>1590</v>
      </c>
      <c r="D2164" s="63">
        <v>100</v>
      </c>
      <c r="E2164" s="63" t="s">
        <v>47</v>
      </c>
    </row>
    <row r="2165" spans="1:5">
      <c r="A2165" s="67">
        <v>3945</v>
      </c>
      <c r="B2165" s="67">
        <v>18</v>
      </c>
      <c r="C2165" s="63">
        <v>1590</v>
      </c>
      <c r="D2165" s="63">
        <v>100</v>
      </c>
      <c r="E2165" s="63" t="s">
        <v>47</v>
      </c>
    </row>
    <row r="2166" spans="1:5">
      <c r="A2166" s="67">
        <v>3946</v>
      </c>
      <c r="B2166" s="67">
        <v>18</v>
      </c>
      <c r="C2166" s="63">
        <v>1590</v>
      </c>
      <c r="D2166" s="63">
        <v>100</v>
      </c>
      <c r="E2166" s="63" t="s">
        <v>47</v>
      </c>
    </row>
    <row r="2167" spans="1:5">
      <c r="A2167" s="67">
        <v>3950</v>
      </c>
      <c r="B2167" s="67">
        <v>18</v>
      </c>
      <c r="C2167" s="63">
        <v>1590</v>
      </c>
      <c r="D2167" s="63">
        <v>100</v>
      </c>
      <c r="E2167" s="63" t="s">
        <v>47</v>
      </c>
    </row>
    <row r="2168" spans="1:5">
      <c r="A2168" s="67">
        <v>3951</v>
      </c>
      <c r="B2168" s="67">
        <v>18</v>
      </c>
      <c r="C2168" s="63">
        <v>1590</v>
      </c>
      <c r="D2168" s="63">
        <v>100</v>
      </c>
      <c r="E2168" s="63" t="s">
        <v>47</v>
      </c>
    </row>
    <row r="2169" spans="1:5">
      <c r="A2169" s="67">
        <v>3953</v>
      </c>
      <c r="B2169" s="67">
        <v>20</v>
      </c>
      <c r="C2169" s="63">
        <v>2021</v>
      </c>
      <c r="D2169" s="63">
        <v>136</v>
      </c>
      <c r="E2169" s="63" t="s">
        <v>47</v>
      </c>
    </row>
    <row r="2170" spans="1:5">
      <c r="A2170" s="67">
        <v>3954</v>
      </c>
      <c r="B2170" s="67">
        <v>20</v>
      </c>
      <c r="C2170" s="63">
        <v>2021</v>
      </c>
      <c r="D2170" s="63">
        <v>136</v>
      </c>
      <c r="E2170" s="63" t="s">
        <v>47</v>
      </c>
    </row>
    <row r="2171" spans="1:5">
      <c r="A2171" s="67">
        <v>3956</v>
      </c>
      <c r="B2171" s="67">
        <v>20</v>
      </c>
      <c r="C2171" s="63">
        <v>2021</v>
      </c>
      <c r="D2171" s="63">
        <v>136</v>
      </c>
      <c r="E2171" s="63" t="s">
        <v>47</v>
      </c>
    </row>
    <row r="2172" spans="1:5">
      <c r="A2172" s="67">
        <v>3957</v>
      </c>
      <c r="B2172" s="67">
        <v>20</v>
      </c>
      <c r="C2172" s="63">
        <v>2021</v>
      </c>
      <c r="D2172" s="63">
        <v>136</v>
      </c>
      <c r="E2172" s="63" t="s">
        <v>47</v>
      </c>
    </row>
    <row r="2173" spans="1:5">
      <c r="A2173" s="67">
        <v>3958</v>
      </c>
      <c r="B2173" s="67">
        <v>20</v>
      </c>
      <c r="C2173" s="63">
        <v>2021</v>
      </c>
      <c r="D2173" s="63">
        <v>136</v>
      </c>
      <c r="E2173" s="63" t="s">
        <v>47</v>
      </c>
    </row>
    <row r="2174" spans="1:5">
      <c r="A2174" s="67">
        <v>3959</v>
      </c>
      <c r="B2174" s="67">
        <v>20</v>
      </c>
      <c r="C2174" s="63">
        <v>2021</v>
      </c>
      <c r="D2174" s="63">
        <v>136</v>
      </c>
      <c r="E2174" s="63" t="s">
        <v>47</v>
      </c>
    </row>
    <row r="2175" spans="1:5">
      <c r="A2175" s="67">
        <v>3960</v>
      </c>
      <c r="B2175" s="67">
        <v>20</v>
      </c>
      <c r="C2175" s="63">
        <v>2021</v>
      </c>
      <c r="D2175" s="63">
        <v>136</v>
      </c>
      <c r="E2175" s="63" t="s">
        <v>47</v>
      </c>
    </row>
    <row r="2176" spans="1:5">
      <c r="A2176" s="67">
        <v>3962</v>
      </c>
      <c r="B2176" s="67">
        <v>20</v>
      </c>
      <c r="C2176" s="63">
        <v>2021</v>
      </c>
      <c r="D2176" s="63">
        <v>136</v>
      </c>
      <c r="E2176" s="63" t="s">
        <v>47</v>
      </c>
    </row>
    <row r="2177" spans="1:5">
      <c r="A2177" s="67">
        <v>3964</v>
      </c>
      <c r="B2177" s="67">
        <v>20</v>
      </c>
      <c r="C2177" s="63">
        <v>2021</v>
      </c>
      <c r="D2177" s="63">
        <v>136</v>
      </c>
      <c r="E2177" s="63" t="s">
        <v>47</v>
      </c>
    </row>
    <row r="2178" spans="1:5">
      <c r="A2178" s="67">
        <v>3965</v>
      </c>
      <c r="B2178" s="67">
        <v>20</v>
      </c>
      <c r="C2178" s="63">
        <v>2021</v>
      </c>
      <c r="D2178" s="63">
        <v>136</v>
      </c>
      <c r="E2178" s="63" t="s">
        <v>47</v>
      </c>
    </row>
    <row r="2179" spans="1:5">
      <c r="A2179" s="67">
        <v>3966</v>
      </c>
      <c r="B2179" s="67">
        <v>20</v>
      </c>
      <c r="C2179" s="63">
        <v>2021</v>
      </c>
      <c r="D2179" s="63">
        <v>136</v>
      </c>
      <c r="E2179" s="63" t="s">
        <v>47</v>
      </c>
    </row>
    <row r="2180" spans="1:5">
      <c r="A2180" s="67">
        <v>3967</v>
      </c>
      <c r="B2180" s="67">
        <v>20</v>
      </c>
      <c r="C2180" s="63">
        <v>2021</v>
      </c>
      <c r="D2180" s="63">
        <v>136</v>
      </c>
      <c r="E2180" s="63" t="s">
        <v>47</v>
      </c>
    </row>
    <row r="2181" spans="1:5">
      <c r="A2181" s="67">
        <v>3971</v>
      </c>
      <c r="B2181" s="67">
        <v>20</v>
      </c>
      <c r="C2181" s="63">
        <v>2021</v>
      </c>
      <c r="D2181" s="63">
        <v>136</v>
      </c>
      <c r="E2181" s="63" t="s">
        <v>47</v>
      </c>
    </row>
    <row r="2182" spans="1:5">
      <c r="A2182" s="67">
        <v>3975</v>
      </c>
      <c r="B2182" s="67">
        <v>18</v>
      </c>
      <c r="C2182" s="63">
        <v>1590</v>
      </c>
      <c r="D2182" s="63">
        <v>100</v>
      </c>
      <c r="E2182" s="63" t="s">
        <v>47</v>
      </c>
    </row>
    <row r="2183" spans="1:5">
      <c r="A2183" s="67">
        <v>3976</v>
      </c>
      <c r="B2183" s="67">
        <v>18</v>
      </c>
      <c r="C2183" s="63">
        <v>1590</v>
      </c>
      <c r="D2183" s="63">
        <v>100</v>
      </c>
      <c r="E2183" s="63" t="s">
        <v>47</v>
      </c>
    </row>
    <row r="2184" spans="1:5">
      <c r="A2184" s="67">
        <v>3977</v>
      </c>
      <c r="B2184" s="67">
        <v>18</v>
      </c>
      <c r="C2184" s="63">
        <v>1590</v>
      </c>
      <c r="D2184" s="63">
        <v>100</v>
      </c>
      <c r="E2184" s="63" t="s">
        <v>47</v>
      </c>
    </row>
    <row r="2185" spans="1:5">
      <c r="A2185" s="67">
        <v>3978</v>
      </c>
      <c r="B2185" s="67">
        <v>18</v>
      </c>
      <c r="C2185" s="63">
        <v>1590</v>
      </c>
      <c r="D2185" s="63">
        <v>100</v>
      </c>
      <c r="E2185" s="63" t="s">
        <v>47</v>
      </c>
    </row>
    <row r="2186" spans="1:5">
      <c r="A2186" s="67">
        <v>3979</v>
      </c>
      <c r="B2186" s="67">
        <v>18</v>
      </c>
      <c r="C2186" s="63">
        <v>1590</v>
      </c>
      <c r="D2186" s="63">
        <v>100</v>
      </c>
      <c r="E2186" s="63" t="s">
        <v>47</v>
      </c>
    </row>
    <row r="2187" spans="1:5">
      <c r="A2187" s="67">
        <v>3980</v>
      </c>
      <c r="B2187" s="67">
        <v>18</v>
      </c>
      <c r="C2187" s="63">
        <v>1590</v>
      </c>
      <c r="D2187" s="63">
        <v>100</v>
      </c>
      <c r="E2187" s="63" t="s">
        <v>47</v>
      </c>
    </row>
    <row r="2188" spans="1:5">
      <c r="A2188" s="67">
        <v>3981</v>
      </c>
      <c r="B2188" s="67">
        <v>18</v>
      </c>
      <c r="C2188" s="63">
        <v>1590</v>
      </c>
      <c r="D2188" s="63">
        <v>100</v>
      </c>
      <c r="E2188" s="63" t="s">
        <v>47</v>
      </c>
    </row>
    <row r="2189" spans="1:5">
      <c r="A2189" s="67">
        <v>3984</v>
      </c>
      <c r="B2189" s="67">
        <v>18</v>
      </c>
      <c r="C2189" s="63">
        <v>1590</v>
      </c>
      <c r="D2189" s="63">
        <v>100</v>
      </c>
      <c r="E2189" s="63" t="s">
        <v>47</v>
      </c>
    </row>
    <row r="2190" spans="1:5">
      <c r="A2190" s="67">
        <v>3987</v>
      </c>
      <c r="B2190" s="67">
        <v>18</v>
      </c>
      <c r="C2190" s="63">
        <v>1590</v>
      </c>
      <c r="D2190" s="63">
        <v>100</v>
      </c>
      <c r="E2190" s="63" t="s">
        <v>47</v>
      </c>
    </row>
    <row r="2191" spans="1:5">
      <c r="A2191" s="67">
        <v>3988</v>
      </c>
      <c r="B2191" s="67">
        <v>18</v>
      </c>
      <c r="C2191" s="63">
        <v>1590</v>
      </c>
      <c r="D2191" s="63">
        <v>100</v>
      </c>
      <c r="E2191" s="63" t="s">
        <v>47</v>
      </c>
    </row>
    <row r="2192" spans="1:5">
      <c r="A2192" s="67">
        <v>3989</v>
      </c>
      <c r="B2192" s="67">
        <v>18</v>
      </c>
      <c r="C2192" s="63">
        <v>1590</v>
      </c>
      <c r="D2192" s="63">
        <v>100</v>
      </c>
      <c r="E2192" s="63" t="s">
        <v>47</v>
      </c>
    </row>
    <row r="2193" spans="1:5">
      <c r="A2193" s="67">
        <v>3990</v>
      </c>
      <c r="B2193" s="67">
        <v>18</v>
      </c>
      <c r="C2193" s="63">
        <v>1590</v>
      </c>
      <c r="D2193" s="63">
        <v>100</v>
      </c>
      <c r="E2193" s="63" t="s">
        <v>47</v>
      </c>
    </row>
    <row r="2194" spans="1:5">
      <c r="A2194" s="67">
        <v>3991</v>
      </c>
      <c r="B2194" s="67">
        <v>18</v>
      </c>
      <c r="C2194" s="63">
        <v>1590</v>
      </c>
      <c r="D2194" s="63">
        <v>100</v>
      </c>
      <c r="E2194" s="63" t="s">
        <v>47</v>
      </c>
    </row>
    <row r="2195" spans="1:5">
      <c r="A2195" s="67">
        <v>3992</v>
      </c>
      <c r="B2195" s="67">
        <v>18</v>
      </c>
      <c r="C2195" s="63">
        <v>1590</v>
      </c>
      <c r="D2195" s="63">
        <v>100</v>
      </c>
      <c r="E2195" s="63" t="s">
        <v>47</v>
      </c>
    </row>
    <row r="2196" spans="1:5">
      <c r="A2196" s="67">
        <v>3995</v>
      </c>
      <c r="B2196" s="67">
        <v>18</v>
      </c>
      <c r="C2196" s="63">
        <v>1590</v>
      </c>
      <c r="D2196" s="63">
        <v>100</v>
      </c>
      <c r="E2196" s="63" t="s">
        <v>47</v>
      </c>
    </row>
    <row r="2197" spans="1:5">
      <c r="A2197" s="67">
        <v>3996</v>
      </c>
      <c r="B2197" s="67">
        <v>18</v>
      </c>
      <c r="C2197" s="63">
        <v>1590</v>
      </c>
      <c r="D2197" s="63">
        <v>100</v>
      </c>
      <c r="E2197" s="63" t="s">
        <v>47</v>
      </c>
    </row>
    <row r="2198" spans="1:5">
      <c r="A2198" s="67">
        <v>4000</v>
      </c>
      <c r="B2198" s="67">
        <v>51</v>
      </c>
      <c r="C2198" s="63">
        <v>325</v>
      </c>
      <c r="D2198" s="63">
        <v>1043</v>
      </c>
      <c r="E2198" s="63" t="s">
        <v>48</v>
      </c>
    </row>
    <row r="2199" spans="1:5">
      <c r="A2199" s="67">
        <v>4001</v>
      </c>
      <c r="B2199" s="67">
        <v>51</v>
      </c>
      <c r="C2199" s="63">
        <v>325</v>
      </c>
      <c r="D2199" s="63">
        <v>1043</v>
      </c>
      <c r="E2199" s="63" t="s">
        <v>48</v>
      </c>
    </row>
    <row r="2200" spans="1:5">
      <c r="A2200" s="67">
        <v>4002</v>
      </c>
      <c r="B2200" s="67">
        <v>51</v>
      </c>
      <c r="C2200" s="63">
        <v>325</v>
      </c>
      <c r="D2200" s="63">
        <v>1043</v>
      </c>
      <c r="E2200" s="63" t="s">
        <v>48</v>
      </c>
    </row>
    <row r="2201" spans="1:5">
      <c r="A2201" s="67">
        <v>4003</v>
      </c>
      <c r="B2201" s="67">
        <v>51</v>
      </c>
      <c r="C2201" s="63">
        <v>325</v>
      </c>
      <c r="D2201" s="63">
        <v>1043</v>
      </c>
      <c r="E2201" s="63" t="s">
        <v>48</v>
      </c>
    </row>
    <row r="2202" spans="1:5">
      <c r="A2202" s="67">
        <v>4004</v>
      </c>
      <c r="B2202" s="67">
        <v>51</v>
      </c>
      <c r="C2202" s="63">
        <v>325</v>
      </c>
      <c r="D2202" s="63">
        <v>1043</v>
      </c>
      <c r="E2202" s="63" t="s">
        <v>48</v>
      </c>
    </row>
    <row r="2203" spans="1:5">
      <c r="A2203" s="67">
        <v>4005</v>
      </c>
      <c r="B2203" s="67">
        <v>51</v>
      </c>
      <c r="C2203" s="63">
        <v>325</v>
      </c>
      <c r="D2203" s="63">
        <v>1043</v>
      </c>
      <c r="E2203" s="63" t="s">
        <v>48</v>
      </c>
    </row>
    <row r="2204" spans="1:5">
      <c r="A2204" s="67">
        <v>4006</v>
      </c>
      <c r="B2204" s="67">
        <v>51</v>
      </c>
      <c r="C2204" s="63">
        <v>325</v>
      </c>
      <c r="D2204" s="63">
        <v>1043</v>
      </c>
      <c r="E2204" s="63" t="s">
        <v>48</v>
      </c>
    </row>
    <row r="2205" spans="1:5">
      <c r="A2205" s="67">
        <v>4007</v>
      </c>
      <c r="B2205" s="67">
        <v>51</v>
      </c>
      <c r="C2205" s="63">
        <v>325</v>
      </c>
      <c r="D2205" s="63">
        <v>1043</v>
      </c>
      <c r="E2205" s="63" t="s">
        <v>48</v>
      </c>
    </row>
    <row r="2206" spans="1:5">
      <c r="A2206" s="67">
        <v>4008</v>
      </c>
      <c r="B2206" s="67">
        <v>51</v>
      </c>
      <c r="C2206" s="63">
        <v>325</v>
      </c>
      <c r="D2206" s="63">
        <v>1043</v>
      </c>
      <c r="E2206" s="63" t="s">
        <v>48</v>
      </c>
    </row>
    <row r="2207" spans="1:5">
      <c r="A2207" s="67">
        <v>4009</v>
      </c>
      <c r="B2207" s="67">
        <v>51</v>
      </c>
      <c r="C2207" s="63">
        <v>325</v>
      </c>
      <c r="D2207" s="63">
        <v>1043</v>
      </c>
      <c r="E2207" s="63" t="s">
        <v>48</v>
      </c>
    </row>
    <row r="2208" spans="1:5">
      <c r="A2208" s="67">
        <v>4010</v>
      </c>
      <c r="B2208" s="67">
        <v>51</v>
      </c>
      <c r="C2208" s="63">
        <v>325</v>
      </c>
      <c r="D2208" s="63">
        <v>1043</v>
      </c>
      <c r="E2208" s="63" t="s">
        <v>48</v>
      </c>
    </row>
    <row r="2209" spans="1:5">
      <c r="A2209" s="67">
        <v>4011</v>
      </c>
      <c r="B2209" s="67">
        <v>51</v>
      </c>
      <c r="C2209" s="63">
        <v>325</v>
      </c>
      <c r="D2209" s="63">
        <v>1043</v>
      </c>
      <c r="E2209" s="63" t="s">
        <v>48</v>
      </c>
    </row>
    <row r="2210" spans="1:5">
      <c r="A2210" s="67">
        <v>4012</v>
      </c>
      <c r="B2210" s="67">
        <v>51</v>
      </c>
      <c r="C2210" s="63">
        <v>325</v>
      </c>
      <c r="D2210" s="63">
        <v>1043</v>
      </c>
      <c r="E2210" s="63" t="s">
        <v>48</v>
      </c>
    </row>
    <row r="2211" spans="1:5">
      <c r="A2211" s="67">
        <v>4013</v>
      </c>
      <c r="B2211" s="67">
        <v>51</v>
      </c>
      <c r="C2211" s="63">
        <v>325</v>
      </c>
      <c r="D2211" s="63">
        <v>1043</v>
      </c>
      <c r="E2211" s="63" t="s">
        <v>48</v>
      </c>
    </row>
    <row r="2212" spans="1:5">
      <c r="A2212" s="67">
        <v>4014</v>
      </c>
      <c r="B2212" s="67">
        <v>51</v>
      </c>
      <c r="C2212" s="63">
        <v>325</v>
      </c>
      <c r="D2212" s="63">
        <v>1043</v>
      </c>
      <c r="E2212" s="63" t="s">
        <v>48</v>
      </c>
    </row>
    <row r="2213" spans="1:5">
      <c r="A2213" s="67">
        <v>4017</v>
      </c>
      <c r="B2213" s="67">
        <v>51</v>
      </c>
      <c r="C2213" s="63">
        <v>325</v>
      </c>
      <c r="D2213" s="63">
        <v>1043</v>
      </c>
      <c r="E2213" s="63" t="s">
        <v>48</v>
      </c>
    </row>
    <row r="2214" spans="1:5">
      <c r="A2214" s="67">
        <v>4018</v>
      </c>
      <c r="B2214" s="67">
        <v>51</v>
      </c>
      <c r="C2214" s="63">
        <v>325</v>
      </c>
      <c r="D2214" s="63">
        <v>1043</v>
      </c>
      <c r="E2214" s="63" t="s">
        <v>48</v>
      </c>
    </row>
    <row r="2215" spans="1:5">
      <c r="A2215" s="67">
        <v>4019</v>
      </c>
      <c r="B2215" s="67">
        <v>51</v>
      </c>
      <c r="C2215" s="63">
        <v>325</v>
      </c>
      <c r="D2215" s="63">
        <v>1043</v>
      </c>
      <c r="E2215" s="63" t="s">
        <v>48</v>
      </c>
    </row>
    <row r="2216" spans="1:5">
      <c r="A2216" s="67">
        <v>4020</v>
      </c>
      <c r="B2216" s="67">
        <v>51</v>
      </c>
      <c r="C2216" s="63">
        <v>325</v>
      </c>
      <c r="D2216" s="63">
        <v>1043</v>
      </c>
      <c r="E2216" s="63" t="s">
        <v>48</v>
      </c>
    </row>
    <row r="2217" spans="1:5">
      <c r="A2217" s="67">
        <v>4021</v>
      </c>
      <c r="B2217" s="67">
        <v>51</v>
      </c>
      <c r="C2217" s="63">
        <v>325</v>
      </c>
      <c r="D2217" s="63">
        <v>1043</v>
      </c>
      <c r="E2217" s="63" t="s">
        <v>48</v>
      </c>
    </row>
    <row r="2218" spans="1:5">
      <c r="A2218" s="67">
        <v>4022</v>
      </c>
      <c r="B2218" s="67">
        <v>51</v>
      </c>
      <c r="C2218" s="63">
        <v>325</v>
      </c>
      <c r="D2218" s="63">
        <v>1043</v>
      </c>
      <c r="E2218" s="63" t="s">
        <v>48</v>
      </c>
    </row>
    <row r="2219" spans="1:5">
      <c r="A2219" s="67">
        <v>4025</v>
      </c>
      <c r="B2219" s="67">
        <v>51</v>
      </c>
      <c r="C2219" s="63">
        <v>325</v>
      </c>
      <c r="D2219" s="63">
        <v>1043</v>
      </c>
      <c r="E2219" s="63" t="s">
        <v>48</v>
      </c>
    </row>
    <row r="2220" spans="1:5">
      <c r="A2220" s="67">
        <v>4029</v>
      </c>
      <c r="B2220" s="67">
        <v>51</v>
      </c>
      <c r="C2220" s="63">
        <v>325</v>
      </c>
      <c r="D2220" s="63">
        <v>1043</v>
      </c>
      <c r="E2220" s="63" t="s">
        <v>48</v>
      </c>
    </row>
    <row r="2221" spans="1:5">
      <c r="A2221" s="67">
        <v>4030</v>
      </c>
      <c r="B2221" s="67">
        <v>51</v>
      </c>
      <c r="C2221" s="63">
        <v>325</v>
      </c>
      <c r="D2221" s="63">
        <v>1043</v>
      </c>
      <c r="E2221" s="63" t="s">
        <v>48</v>
      </c>
    </row>
    <row r="2222" spans="1:5">
      <c r="A2222" s="67">
        <v>4031</v>
      </c>
      <c r="B2222" s="67">
        <v>51</v>
      </c>
      <c r="C2222" s="63">
        <v>325</v>
      </c>
      <c r="D2222" s="63">
        <v>1043</v>
      </c>
      <c r="E2222" s="63" t="s">
        <v>48</v>
      </c>
    </row>
    <row r="2223" spans="1:5">
      <c r="A2223" s="67">
        <v>4032</v>
      </c>
      <c r="B2223" s="67">
        <v>51</v>
      </c>
      <c r="C2223" s="63">
        <v>325</v>
      </c>
      <c r="D2223" s="63">
        <v>1043</v>
      </c>
      <c r="E2223" s="63" t="s">
        <v>48</v>
      </c>
    </row>
    <row r="2224" spans="1:5">
      <c r="A2224" s="67">
        <v>4034</v>
      </c>
      <c r="B2224" s="67">
        <v>51</v>
      </c>
      <c r="C2224" s="63">
        <v>325</v>
      </c>
      <c r="D2224" s="63">
        <v>1043</v>
      </c>
      <c r="E2224" s="63" t="s">
        <v>48</v>
      </c>
    </row>
    <row r="2225" spans="1:5">
      <c r="A2225" s="67">
        <v>4035</v>
      </c>
      <c r="B2225" s="67">
        <v>51</v>
      </c>
      <c r="C2225" s="63">
        <v>325</v>
      </c>
      <c r="D2225" s="63">
        <v>1043</v>
      </c>
      <c r="E2225" s="63" t="s">
        <v>48</v>
      </c>
    </row>
    <row r="2226" spans="1:5">
      <c r="A2226" s="67">
        <v>4036</v>
      </c>
      <c r="B2226" s="67">
        <v>51</v>
      </c>
      <c r="C2226" s="63">
        <v>325</v>
      </c>
      <c r="D2226" s="63">
        <v>1043</v>
      </c>
      <c r="E2226" s="63" t="s">
        <v>48</v>
      </c>
    </row>
    <row r="2227" spans="1:5">
      <c r="A2227" s="67">
        <v>4037</v>
      </c>
      <c r="B2227" s="67">
        <v>51</v>
      </c>
      <c r="C2227" s="63">
        <v>325</v>
      </c>
      <c r="D2227" s="63">
        <v>1043</v>
      </c>
      <c r="E2227" s="63" t="s">
        <v>48</v>
      </c>
    </row>
    <row r="2228" spans="1:5">
      <c r="A2228" s="67">
        <v>4051</v>
      </c>
      <c r="B2228" s="67">
        <v>51</v>
      </c>
      <c r="C2228" s="63">
        <v>325</v>
      </c>
      <c r="D2228" s="63">
        <v>1043</v>
      </c>
      <c r="E2228" s="63" t="s">
        <v>48</v>
      </c>
    </row>
    <row r="2229" spans="1:5">
      <c r="A2229" s="67">
        <v>4052</v>
      </c>
      <c r="B2229" s="67">
        <v>51</v>
      </c>
      <c r="C2229" s="63">
        <v>325</v>
      </c>
      <c r="D2229" s="63">
        <v>1043</v>
      </c>
      <c r="E2229" s="63" t="s">
        <v>48</v>
      </c>
    </row>
    <row r="2230" spans="1:5">
      <c r="A2230" s="67">
        <v>4053</v>
      </c>
      <c r="B2230" s="67">
        <v>51</v>
      </c>
      <c r="C2230" s="63">
        <v>325</v>
      </c>
      <c r="D2230" s="63">
        <v>1043</v>
      </c>
      <c r="E2230" s="63" t="s">
        <v>48</v>
      </c>
    </row>
    <row r="2231" spans="1:5">
      <c r="A2231" s="67">
        <v>4054</v>
      </c>
      <c r="B2231" s="67">
        <v>51</v>
      </c>
      <c r="C2231" s="63">
        <v>325</v>
      </c>
      <c r="D2231" s="63">
        <v>1043</v>
      </c>
      <c r="E2231" s="63" t="s">
        <v>48</v>
      </c>
    </row>
    <row r="2232" spans="1:5">
      <c r="A2232" s="67">
        <v>4055</v>
      </c>
      <c r="B2232" s="67">
        <v>51</v>
      </c>
      <c r="C2232" s="63">
        <v>325</v>
      </c>
      <c r="D2232" s="63">
        <v>1043</v>
      </c>
      <c r="E2232" s="63" t="s">
        <v>48</v>
      </c>
    </row>
    <row r="2233" spans="1:5">
      <c r="A2233" s="67">
        <v>4059</v>
      </c>
      <c r="B2233" s="67">
        <v>51</v>
      </c>
      <c r="C2233" s="63">
        <v>325</v>
      </c>
      <c r="D2233" s="63">
        <v>1043</v>
      </c>
      <c r="E2233" s="63" t="s">
        <v>48</v>
      </c>
    </row>
    <row r="2234" spans="1:5">
      <c r="A2234" s="67">
        <v>4060</v>
      </c>
      <c r="B2234" s="67">
        <v>51</v>
      </c>
      <c r="C2234" s="63">
        <v>325</v>
      </c>
      <c r="D2234" s="63">
        <v>1043</v>
      </c>
      <c r="E2234" s="63" t="s">
        <v>48</v>
      </c>
    </row>
    <row r="2235" spans="1:5">
      <c r="A2235" s="67">
        <v>4061</v>
      </c>
      <c r="B2235" s="67">
        <v>51</v>
      </c>
      <c r="C2235" s="63">
        <v>325</v>
      </c>
      <c r="D2235" s="63">
        <v>1043</v>
      </c>
      <c r="E2235" s="63" t="s">
        <v>48</v>
      </c>
    </row>
    <row r="2236" spans="1:5">
      <c r="A2236" s="67">
        <v>4064</v>
      </c>
      <c r="B2236" s="67">
        <v>51</v>
      </c>
      <c r="C2236" s="63">
        <v>325</v>
      </c>
      <c r="D2236" s="63">
        <v>1043</v>
      </c>
      <c r="E2236" s="63" t="s">
        <v>48</v>
      </c>
    </row>
    <row r="2237" spans="1:5">
      <c r="A2237" s="67">
        <v>4065</v>
      </c>
      <c r="B2237" s="67">
        <v>51</v>
      </c>
      <c r="C2237" s="63">
        <v>325</v>
      </c>
      <c r="D2237" s="63">
        <v>1043</v>
      </c>
      <c r="E2237" s="63" t="s">
        <v>48</v>
      </c>
    </row>
    <row r="2238" spans="1:5">
      <c r="A2238" s="67">
        <v>4066</v>
      </c>
      <c r="B2238" s="67">
        <v>51</v>
      </c>
      <c r="C2238" s="63">
        <v>325</v>
      </c>
      <c r="D2238" s="63">
        <v>1043</v>
      </c>
      <c r="E2238" s="63" t="s">
        <v>48</v>
      </c>
    </row>
    <row r="2239" spans="1:5">
      <c r="A2239" s="67">
        <v>4067</v>
      </c>
      <c r="B2239" s="67">
        <v>51</v>
      </c>
      <c r="C2239" s="63">
        <v>325</v>
      </c>
      <c r="D2239" s="63">
        <v>1043</v>
      </c>
      <c r="E2239" s="63" t="s">
        <v>48</v>
      </c>
    </row>
    <row r="2240" spans="1:5">
      <c r="A2240" s="67">
        <v>4068</v>
      </c>
      <c r="B2240" s="67">
        <v>51</v>
      </c>
      <c r="C2240" s="63">
        <v>325</v>
      </c>
      <c r="D2240" s="63">
        <v>1043</v>
      </c>
      <c r="E2240" s="63" t="s">
        <v>48</v>
      </c>
    </row>
    <row r="2241" spans="1:5">
      <c r="A2241" s="67">
        <v>4069</v>
      </c>
      <c r="B2241" s="67">
        <v>51</v>
      </c>
      <c r="C2241" s="63">
        <v>325</v>
      </c>
      <c r="D2241" s="63">
        <v>1043</v>
      </c>
      <c r="E2241" s="63" t="s">
        <v>48</v>
      </c>
    </row>
    <row r="2242" spans="1:5">
      <c r="A2242" s="67">
        <v>4070</v>
      </c>
      <c r="B2242" s="67">
        <v>51</v>
      </c>
      <c r="C2242" s="63">
        <v>325</v>
      </c>
      <c r="D2242" s="63">
        <v>1043</v>
      </c>
      <c r="E2242" s="63" t="s">
        <v>48</v>
      </c>
    </row>
    <row r="2243" spans="1:5">
      <c r="A2243" s="67">
        <v>4072</v>
      </c>
      <c r="B2243" s="67">
        <v>51</v>
      </c>
      <c r="C2243" s="63">
        <v>325</v>
      </c>
      <c r="D2243" s="63">
        <v>1043</v>
      </c>
      <c r="E2243" s="63" t="s">
        <v>48</v>
      </c>
    </row>
    <row r="2244" spans="1:5">
      <c r="A2244" s="67">
        <v>4073</v>
      </c>
      <c r="B2244" s="67">
        <v>51</v>
      </c>
      <c r="C2244" s="63">
        <v>325</v>
      </c>
      <c r="D2244" s="63">
        <v>1043</v>
      </c>
      <c r="E2244" s="63" t="s">
        <v>48</v>
      </c>
    </row>
    <row r="2245" spans="1:5">
      <c r="A2245" s="67">
        <v>4074</v>
      </c>
      <c r="B2245" s="67">
        <v>51</v>
      </c>
      <c r="C2245" s="63">
        <v>325</v>
      </c>
      <c r="D2245" s="63">
        <v>1043</v>
      </c>
      <c r="E2245" s="63" t="s">
        <v>48</v>
      </c>
    </row>
    <row r="2246" spans="1:5">
      <c r="A2246" s="67">
        <v>4075</v>
      </c>
      <c r="B2246" s="67">
        <v>51</v>
      </c>
      <c r="C2246" s="63">
        <v>325</v>
      </c>
      <c r="D2246" s="63">
        <v>1043</v>
      </c>
      <c r="E2246" s="63" t="s">
        <v>48</v>
      </c>
    </row>
    <row r="2247" spans="1:5">
      <c r="A2247" s="67">
        <v>4076</v>
      </c>
      <c r="B2247" s="67">
        <v>51</v>
      </c>
      <c r="C2247" s="63">
        <v>325</v>
      </c>
      <c r="D2247" s="63">
        <v>1043</v>
      </c>
      <c r="E2247" s="63" t="s">
        <v>48</v>
      </c>
    </row>
    <row r="2248" spans="1:5">
      <c r="A2248" s="67">
        <v>4077</v>
      </c>
      <c r="B2248" s="67">
        <v>51</v>
      </c>
      <c r="C2248" s="63">
        <v>325</v>
      </c>
      <c r="D2248" s="63">
        <v>1043</v>
      </c>
      <c r="E2248" s="63" t="s">
        <v>48</v>
      </c>
    </row>
    <row r="2249" spans="1:5">
      <c r="A2249" s="67">
        <v>4078</v>
      </c>
      <c r="B2249" s="67">
        <v>51</v>
      </c>
      <c r="C2249" s="63">
        <v>325</v>
      </c>
      <c r="D2249" s="63">
        <v>1043</v>
      </c>
      <c r="E2249" s="63" t="s">
        <v>48</v>
      </c>
    </row>
    <row r="2250" spans="1:5">
      <c r="A2250" s="67">
        <v>4101</v>
      </c>
      <c r="B2250" s="67">
        <v>51</v>
      </c>
      <c r="C2250" s="63">
        <v>325</v>
      </c>
      <c r="D2250" s="63">
        <v>1043</v>
      </c>
      <c r="E2250" s="63" t="s">
        <v>48</v>
      </c>
    </row>
    <row r="2251" spans="1:5">
      <c r="A2251" s="67">
        <v>4102</v>
      </c>
      <c r="B2251" s="67">
        <v>51</v>
      </c>
      <c r="C2251" s="63">
        <v>325</v>
      </c>
      <c r="D2251" s="63">
        <v>1043</v>
      </c>
      <c r="E2251" s="63" t="s">
        <v>48</v>
      </c>
    </row>
    <row r="2252" spans="1:5">
      <c r="A2252" s="67">
        <v>4103</v>
      </c>
      <c r="B2252" s="67">
        <v>51</v>
      </c>
      <c r="C2252" s="63">
        <v>325</v>
      </c>
      <c r="D2252" s="63">
        <v>1043</v>
      </c>
      <c r="E2252" s="63" t="s">
        <v>48</v>
      </c>
    </row>
    <row r="2253" spans="1:5">
      <c r="A2253" s="67">
        <v>4104</v>
      </c>
      <c r="B2253" s="67">
        <v>51</v>
      </c>
      <c r="C2253" s="63">
        <v>325</v>
      </c>
      <c r="D2253" s="63">
        <v>1043</v>
      </c>
      <c r="E2253" s="63" t="s">
        <v>48</v>
      </c>
    </row>
    <row r="2254" spans="1:5">
      <c r="A2254" s="67">
        <v>4105</v>
      </c>
      <c r="B2254" s="67">
        <v>51</v>
      </c>
      <c r="C2254" s="63">
        <v>325</v>
      </c>
      <c r="D2254" s="63">
        <v>1043</v>
      </c>
      <c r="E2254" s="63" t="s">
        <v>48</v>
      </c>
    </row>
    <row r="2255" spans="1:5">
      <c r="A2255" s="67">
        <v>4106</v>
      </c>
      <c r="B2255" s="67">
        <v>51</v>
      </c>
      <c r="C2255" s="63">
        <v>325</v>
      </c>
      <c r="D2255" s="63">
        <v>1043</v>
      </c>
      <c r="E2255" s="63" t="s">
        <v>48</v>
      </c>
    </row>
    <row r="2256" spans="1:5">
      <c r="A2256" s="67">
        <v>4107</v>
      </c>
      <c r="B2256" s="67">
        <v>51</v>
      </c>
      <c r="C2256" s="63">
        <v>325</v>
      </c>
      <c r="D2256" s="63">
        <v>1043</v>
      </c>
      <c r="E2256" s="63" t="s">
        <v>48</v>
      </c>
    </row>
    <row r="2257" spans="1:5">
      <c r="A2257" s="67">
        <v>4108</v>
      </c>
      <c r="B2257" s="67">
        <v>51</v>
      </c>
      <c r="C2257" s="63">
        <v>325</v>
      </c>
      <c r="D2257" s="63">
        <v>1043</v>
      </c>
      <c r="E2257" s="63" t="s">
        <v>48</v>
      </c>
    </row>
    <row r="2258" spans="1:5">
      <c r="A2258" s="67">
        <v>4109</v>
      </c>
      <c r="B2258" s="67">
        <v>51</v>
      </c>
      <c r="C2258" s="63">
        <v>325</v>
      </c>
      <c r="D2258" s="63">
        <v>1043</v>
      </c>
      <c r="E2258" s="63" t="s">
        <v>48</v>
      </c>
    </row>
    <row r="2259" spans="1:5">
      <c r="A2259" s="67">
        <v>4110</v>
      </c>
      <c r="B2259" s="67">
        <v>51</v>
      </c>
      <c r="C2259" s="63">
        <v>325</v>
      </c>
      <c r="D2259" s="63">
        <v>1043</v>
      </c>
      <c r="E2259" s="63" t="s">
        <v>48</v>
      </c>
    </row>
    <row r="2260" spans="1:5">
      <c r="A2260" s="67">
        <v>4111</v>
      </c>
      <c r="B2260" s="67">
        <v>51</v>
      </c>
      <c r="C2260" s="63">
        <v>325</v>
      </c>
      <c r="D2260" s="63">
        <v>1043</v>
      </c>
      <c r="E2260" s="63" t="s">
        <v>48</v>
      </c>
    </row>
    <row r="2261" spans="1:5">
      <c r="A2261" s="67">
        <v>4112</v>
      </c>
      <c r="B2261" s="67">
        <v>51</v>
      </c>
      <c r="C2261" s="63">
        <v>325</v>
      </c>
      <c r="D2261" s="63">
        <v>1043</v>
      </c>
      <c r="E2261" s="63" t="s">
        <v>48</v>
      </c>
    </row>
    <row r="2262" spans="1:5">
      <c r="A2262" s="67">
        <v>4113</v>
      </c>
      <c r="B2262" s="67">
        <v>51</v>
      </c>
      <c r="C2262" s="63">
        <v>325</v>
      </c>
      <c r="D2262" s="63">
        <v>1043</v>
      </c>
      <c r="E2262" s="63" t="s">
        <v>48</v>
      </c>
    </row>
    <row r="2263" spans="1:5">
      <c r="A2263" s="67">
        <v>4114</v>
      </c>
      <c r="B2263" s="67">
        <v>51</v>
      </c>
      <c r="C2263" s="63">
        <v>325</v>
      </c>
      <c r="D2263" s="63">
        <v>1043</v>
      </c>
      <c r="E2263" s="63" t="s">
        <v>48</v>
      </c>
    </row>
    <row r="2264" spans="1:5">
      <c r="A2264" s="67">
        <v>4115</v>
      </c>
      <c r="B2264" s="67">
        <v>51</v>
      </c>
      <c r="C2264" s="63">
        <v>325</v>
      </c>
      <c r="D2264" s="63">
        <v>1043</v>
      </c>
      <c r="E2264" s="63" t="s">
        <v>48</v>
      </c>
    </row>
    <row r="2265" spans="1:5">
      <c r="A2265" s="67">
        <v>4116</v>
      </c>
      <c r="B2265" s="67">
        <v>51</v>
      </c>
      <c r="C2265" s="63">
        <v>325</v>
      </c>
      <c r="D2265" s="63">
        <v>1043</v>
      </c>
      <c r="E2265" s="63" t="s">
        <v>48</v>
      </c>
    </row>
    <row r="2266" spans="1:5">
      <c r="A2266" s="67">
        <v>4117</v>
      </c>
      <c r="B2266" s="67">
        <v>51</v>
      </c>
      <c r="C2266" s="63">
        <v>325</v>
      </c>
      <c r="D2266" s="63">
        <v>1043</v>
      </c>
      <c r="E2266" s="63" t="s">
        <v>48</v>
      </c>
    </row>
    <row r="2267" spans="1:5">
      <c r="A2267" s="67">
        <v>4118</v>
      </c>
      <c r="B2267" s="67">
        <v>51</v>
      </c>
      <c r="C2267" s="63">
        <v>325</v>
      </c>
      <c r="D2267" s="63">
        <v>1043</v>
      </c>
      <c r="E2267" s="63" t="s">
        <v>48</v>
      </c>
    </row>
    <row r="2268" spans="1:5">
      <c r="A2268" s="67">
        <v>4119</v>
      </c>
      <c r="B2268" s="67">
        <v>51</v>
      </c>
      <c r="C2268" s="63">
        <v>325</v>
      </c>
      <c r="D2268" s="63">
        <v>1043</v>
      </c>
      <c r="E2268" s="63" t="s">
        <v>48</v>
      </c>
    </row>
    <row r="2269" spans="1:5">
      <c r="A2269" s="67">
        <v>4120</v>
      </c>
      <c r="B2269" s="67">
        <v>51</v>
      </c>
      <c r="C2269" s="63">
        <v>325</v>
      </c>
      <c r="D2269" s="63">
        <v>1043</v>
      </c>
      <c r="E2269" s="63" t="s">
        <v>48</v>
      </c>
    </row>
    <row r="2270" spans="1:5">
      <c r="A2270" s="67">
        <v>4121</v>
      </c>
      <c r="B2270" s="67">
        <v>51</v>
      </c>
      <c r="C2270" s="63">
        <v>325</v>
      </c>
      <c r="D2270" s="63">
        <v>1043</v>
      </c>
      <c r="E2270" s="63" t="s">
        <v>48</v>
      </c>
    </row>
    <row r="2271" spans="1:5">
      <c r="A2271" s="67">
        <v>4122</v>
      </c>
      <c r="B2271" s="67">
        <v>51</v>
      </c>
      <c r="C2271" s="63">
        <v>325</v>
      </c>
      <c r="D2271" s="63">
        <v>1043</v>
      </c>
      <c r="E2271" s="63" t="s">
        <v>48</v>
      </c>
    </row>
    <row r="2272" spans="1:5">
      <c r="A2272" s="67">
        <v>4123</v>
      </c>
      <c r="B2272" s="67">
        <v>51</v>
      </c>
      <c r="C2272" s="63">
        <v>325</v>
      </c>
      <c r="D2272" s="63">
        <v>1043</v>
      </c>
      <c r="E2272" s="63" t="s">
        <v>48</v>
      </c>
    </row>
    <row r="2273" spans="1:5">
      <c r="A2273" s="67">
        <v>4124</v>
      </c>
      <c r="B2273" s="67">
        <v>51</v>
      </c>
      <c r="C2273" s="63">
        <v>325</v>
      </c>
      <c r="D2273" s="63">
        <v>1043</v>
      </c>
      <c r="E2273" s="63" t="s">
        <v>48</v>
      </c>
    </row>
    <row r="2274" spans="1:5">
      <c r="A2274" s="67">
        <v>4125</v>
      </c>
      <c r="B2274" s="67">
        <v>51</v>
      </c>
      <c r="C2274" s="63">
        <v>325</v>
      </c>
      <c r="D2274" s="63">
        <v>1043</v>
      </c>
      <c r="E2274" s="63" t="s">
        <v>48</v>
      </c>
    </row>
    <row r="2275" spans="1:5">
      <c r="A2275" s="67">
        <v>4127</v>
      </c>
      <c r="B2275" s="67">
        <v>51</v>
      </c>
      <c r="C2275" s="63">
        <v>325</v>
      </c>
      <c r="D2275" s="63">
        <v>1043</v>
      </c>
      <c r="E2275" s="63" t="s">
        <v>48</v>
      </c>
    </row>
    <row r="2276" spans="1:5">
      <c r="A2276" s="67">
        <v>4128</v>
      </c>
      <c r="B2276" s="67">
        <v>51</v>
      </c>
      <c r="C2276" s="63">
        <v>325</v>
      </c>
      <c r="D2276" s="63">
        <v>1043</v>
      </c>
      <c r="E2276" s="63" t="s">
        <v>48</v>
      </c>
    </row>
    <row r="2277" spans="1:5">
      <c r="A2277" s="67">
        <v>4129</v>
      </c>
      <c r="B2277" s="67">
        <v>51</v>
      </c>
      <c r="C2277" s="63">
        <v>325</v>
      </c>
      <c r="D2277" s="63">
        <v>1043</v>
      </c>
      <c r="E2277" s="63" t="s">
        <v>48</v>
      </c>
    </row>
    <row r="2278" spans="1:5">
      <c r="A2278" s="67">
        <v>4130</v>
      </c>
      <c r="B2278" s="67">
        <v>51</v>
      </c>
      <c r="C2278" s="63">
        <v>325</v>
      </c>
      <c r="D2278" s="63">
        <v>1043</v>
      </c>
      <c r="E2278" s="63" t="s">
        <v>48</v>
      </c>
    </row>
    <row r="2279" spans="1:5">
      <c r="A2279" s="67">
        <v>4131</v>
      </c>
      <c r="B2279" s="67">
        <v>51</v>
      </c>
      <c r="C2279" s="63">
        <v>325</v>
      </c>
      <c r="D2279" s="63">
        <v>1043</v>
      </c>
      <c r="E2279" s="63" t="s">
        <v>48</v>
      </c>
    </row>
    <row r="2280" spans="1:5">
      <c r="A2280" s="67">
        <v>4132</v>
      </c>
      <c r="B2280" s="67">
        <v>51</v>
      </c>
      <c r="C2280" s="63">
        <v>325</v>
      </c>
      <c r="D2280" s="63">
        <v>1043</v>
      </c>
      <c r="E2280" s="63" t="s">
        <v>48</v>
      </c>
    </row>
    <row r="2281" spans="1:5">
      <c r="A2281" s="67">
        <v>4133</v>
      </c>
      <c r="B2281" s="67">
        <v>51</v>
      </c>
      <c r="C2281" s="63">
        <v>325</v>
      </c>
      <c r="D2281" s="63">
        <v>1043</v>
      </c>
      <c r="E2281" s="63" t="s">
        <v>48</v>
      </c>
    </row>
    <row r="2282" spans="1:5">
      <c r="A2282" s="67">
        <v>4151</v>
      </c>
      <c r="B2282" s="67">
        <v>51</v>
      </c>
      <c r="C2282" s="63">
        <v>325</v>
      </c>
      <c r="D2282" s="63">
        <v>1043</v>
      </c>
      <c r="E2282" s="63" t="s">
        <v>48</v>
      </c>
    </row>
    <row r="2283" spans="1:5">
      <c r="A2283" s="67">
        <v>4152</v>
      </c>
      <c r="B2283" s="67">
        <v>51</v>
      </c>
      <c r="C2283" s="63">
        <v>325</v>
      </c>
      <c r="D2283" s="63">
        <v>1043</v>
      </c>
      <c r="E2283" s="63" t="s">
        <v>48</v>
      </c>
    </row>
    <row r="2284" spans="1:5">
      <c r="A2284" s="67">
        <v>4153</v>
      </c>
      <c r="B2284" s="67">
        <v>51</v>
      </c>
      <c r="C2284" s="63">
        <v>325</v>
      </c>
      <c r="D2284" s="63">
        <v>1043</v>
      </c>
      <c r="E2284" s="63" t="s">
        <v>48</v>
      </c>
    </row>
    <row r="2285" spans="1:5">
      <c r="A2285" s="67">
        <v>4154</v>
      </c>
      <c r="B2285" s="67">
        <v>51</v>
      </c>
      <c r="C2285" s="63">
        <v>325</v>
      </c>
      <c r="D2285" s="63">
        <v>1043</v>
      </c>
      <c r="E2285" s="63" t="s">
        <v>48</v>
      </c>
    </row>
    <row r="2286" spans="1:5">
      <c r="A2286" s="67">
        <v>4155</v>
      </c>
      <c r="B2286" s="67">
        <v>51</v>
      </c>
      <c r="C2286" s="63">
        <v>325</v>
      </c>
      <c r="D2286" s="63">
        <v>1043</v>
      </c>
      <c r="E2286" s="63" t="s">
        <v>48</v>
      </c>
    </row>
    <row r="2287" spans="1:5">
      <c r="A2287" s="67">
        <v>4156</v>
      </c>
      <c r="B2287" s="67">
        <v>51</v>
      </c>
      <c r="C2287" s="63">
        <v>325</v>
      </c>
      <c r="D2287" s="63">
        <v>1043</v>
      </c>
      <c r="E2287" s="63" t="s">
        <v>48</v>
      </c>
    </row>
    <row r="2288" spans="1:5">
      <c r="A2288" s="67">
        <v>4157</v>
      </c>
      <c r="B2288" s="67">
        <v>51</v>
      </c>
      <c r="C2288" s="63">
        <v>325</v>
      </c>
      <c r="D2288" s="63">
        <v>1043</v>
      </c>
      <c r="E2288" s="63" t="s">
        <v>48</v>
      </c>
    </row>
    <row r="2289" spans="1:5">
      <c r="A2289" s="67">
        <v>4158</v>
      </c>
      <c r="B2289" s="67">
        <v>51</v>
      </c>
      <c r="C2289" s="63">
        <v>325</v>
      </c>
      <c r="D2289" s="63">
        <v>1043</v>
      </c>
      <c r="E2289" s="63" t="s">
        <v>48</v>
      </c>
    </row>
    <row r="2290" spans="1:5">
      <c r="A2290" s="67">
        <v>4159</v>
      </c>
      <c r="B2290" s="67">
        <v>51</v>
      </c>
      <c r="C2290" s="63">
        <v>325</v>
      </c>
      <c r="D2290" s="63">
        <v>1043</v>
      </c>
      <c r="E2290" s="63" t="s">
        <v>48</v>
      </c>
    </row>
    <row r="2291" spans="1:5">
      <c r="A2291" s="67">
        <v>4160</v>
      </c>
      <c r="B2291" s="67">
        <v>51</v>
      </c>
      <c r="C2291" s="63">
        <v>325</v>
      </c>
      <c r="D2291" s="63">
        <v>1043</v>
      </c>
      <c r="E2291" s="63" t="s">
        <v>48</v>
      </c>
    </row>
    <row r="2292" spans="1:5">
      <c r="A2292" s="67">
        <v>4161</v>
      </c>
      <c r="B2292" s="67">
        <v>51</v>
      </c>
      <c r="C2292" s="63">
        <v>325</v>
      </c>
      <c r="D2292" s="63">
        <v>1043</v>
      </c>
      <c r="E2292" s="63" t="s">
        <v>48</v>
      </c>
    </row>
    <row r="2293" spans="1:5">
      <c r="A2293" s="67">
        <v>4163</v>
      </c>
      <c r="B2293" s="67">
        <v>51</v>
      </c>
      <c r="C2293" s="63">
        <v>325</v>
      </c>
      <c r="D2293" s="63">
        <v>1043</v>
      </c>
      <c r="E2293" s="63" t="s">
        <v>48</v>
      </c>
    </row>
    <row r="2294" spans="1:5">
      <c r="A2294" s="67">
        <v>4164</v>
      </c>
      <c r="B2294" s="67">
        <v>51</v>
      </c>
      <c r="C2294" s="63">
        <v>325</v>
      </c>
      <c r="D2294" s="63">
        <v>1043</v>
      </c>
      <c r="E2294" s="63" t="s">
        <v>48</v>
      </c>
    </row>
    <row r="2295" spans="1:5">
      <c r="A2295" s="67">
        <v>4165</v>
      </c>
      <c r="B2295" s="67">
        <v>51</v>
      </c>
      <c r="C2295" s="63">
        <v>325</v>
      </c>
      <c r="D2295" s="63">
        <v>1043</v>
      </c>
      <c r="E2295" s="63" t="s">
        <v>48</v>
      </c>
    </row>
    <row r="2296" spans="1:5">
      <c r="A2296" s="67">
        <v>4169</v>
      </c>
      <c r="B2296" s="67">
        <v>51</v>
      </c>
      <c r="C2296" s="63">
        <v>325</v>
      </c>
      <c r="D2296" s="63">
        <v>1043</v>
      </c>
      <c r="E2296" s="63" t="s">
        <v>48</v>
      </c>
    </row>
    <row r="2297" spans="1:5">
      <c r="A2297" s="67">
        <v>4170</v>
      </c>
      <c r="B2297" s="67">
        <v>51</v>
      </c>
      <c r="C2297" s="63">
        <v>325</v>
      </c>
      <c r="D2297" s="63">
        <v>1043</v>
      </c>
      <c r="E2297" s="63" t="s">
        <v>48</v>
      </c>
    </row>
    <row r="2298" spans="1:5">
      <c r="A2298" s="67">
        <v>4171</v>
      </c>
      <c r="B2298" s="67">
        <v>51</v>
      </c>
      <c r="C2298" s="63">
        <v>325</v>
      </c>
      <c r="D2298" s="63">
        <v>1043</v>
      </c>
      <c r="E2298" s="63" t="s">
        <v>48</v>
      </c>
    </row>
    <row r="2299" spans="1:5">
      <c r="A2299" s="67">
        <v>4172</v>
      </c>
      <c r="B2299" s="67">
        <v>51</v>
      </c>
      <c r="C2299" s="63">
        <v>325</v>
      </c>
      <c r="D2299" s="63">
        <v>1043</v>
      </c>
      <c r="E2299" s="63" t="s">
        <v>48</v>
      </c>
    </row>
    <row r="2300" spans="1:5">
      <c r="A2300" s="67">
        <v>4173</v>
      </c>
      <c r="B2300" s="67">
        <v>51</v>
      </c>
      <c r="C2300" s="63">
        <v>325</v>
      </c>
      <c r="D2300" s="63">
        <v>1043</v>
      </c>
      <c r="E2300" s="63" t="s">
        <v>48</v>
      </c>
    </row>
    <row r="2301" spans="1:5">
      <c r="A2301" s="67">
        <v>4174</v>
      </c>
      <c r="B2301" s="67">
        <v>51</v>
      </c>
      <c r="C2301" s="63">
        <v>325</v>
      </c>
      <c r="D2301" s="63">
        <v>1043</v>
      </c>
      <c r="E2301" s="63" t="s">
        <v>48</v>
      </c>
    </row>
    <row r="2302" spans="1:5">
      <c r="A2302" s="67">
        <v>4178</v>
      </c>
      <c r="B2302" s="67">
        <v>51</v>
      </c>
      <c r="C2302" s="63">
        <v>325</v>
      </c>
      <c r="D2302" s="63">
        <v>1043</v>
      </c>
      <c r="E2302" s="63" t="s">
        <v>48</v>
      </c>
    </row>
    <row r="2303" spans="1:5">
      <c r="A2303" s="67">
        <v>4179</v>
      </c>
      <c r="B2303" s="67">
        <v>51</v>
      </c>
      <c r="C2303" s="63">
        <v>325</v>
      </c>
      <c r="D2303" s="63">
        <v>1043</v>
      </c>
      <c r="E2303" s="63" t="s">
        <v>48</v>
      </c>
    </row>
    <row r="2304" spans="1:5">
      <c r="A2304" s="67">
        <v>4183</v>
      </c>
      <c r="B2304" s="67">
        <v>51</v>
      </c>
      <c r="C2304" s="63">
        <v>325</v>
      </c>
      <c r="D2304" s="63">
        <v>1043</v>
      </c>
      <c r="E2304" s="63" t="s">
        <v>48</v>
      </c>
    </row>
    <row r="2305" spans="1:5">
      <c r="A2305" s="67">
        <v>4184</v>
      </c>
      <c r="B2305" s="67">
        <v>51</v>
      </c>
      <c r="C2305" s="63">
        <v>325</v>
      </c>
      <c r="D2305" s="63">
        <v>1043</v>
      </c>
      <c r="E2305" s="63" t="s">
        <v>48</v>
      </c>
    </row>
    <row r="2306" spans="1:5">
      <c r="A2306" s="67">
        <v>4205</v>
      </c>
      <c r="B2306" s="67">
        <v>51</v>
      </c>
      <c r="C2306" s="63">
        <v>325</v>
      </c>
      <c r="D2306" s="63">
        <v>1043</v>
      </c>
      <c r="E2306" s="63" t="s">
        <v>48</v>
      </c>
    </row>
    <row r="2307" spans="1:5">
      <c r="A2307" s="67">
        <v>4207</v>
      </c>
      <c r="B2307" s="67">
        <v>51</v>
      </c>
      <c r="C2307" s="63">
        <v>325</v>
      </c>
      <c r="D2307" s="63">
        <v>1043</v>
      </c>
      <c r="E2307" s="63" t="s">
        <v>48</v>
      </c>
    </row>
    <row r="2308" spans="1:5">
      <c r="A2308" s="67">
        <v>4208</v>
      </c>
      <c r="B2308" s="67">
        <v>51</v>
      </c>
      <c r="C2308" s="63">
        <v>325</v>
      </c>
      <c r="D2308" s="63">
        <v>1043</v>
      </c>
      <c r="E2308" s="63" t="s">
        <v>48</v>
      </c>
    </row>
    <row r="2309" spans="1:5">
      <c r="A2309" s="67">
        <v>4209</v>
      </c>
      <c r="B2309" s="67">
        <v>51</v>
      </c>
      <c r="C2309" s="63">
        <v>325</v>
      </c>
      <c r="D2309" s="63">
        <v>1043</v>
      </c>
      <c r="E2309" s="63" t="s">
        <v>48</v>
      </c>
    </row>
    <row r="2310" spans="1:5">
      <c r="A2310" s="67">
        <v>4210</v>
      </c>
      <c r="B2310" s="67">
        <v>51</v>
      </c>
      <c r="C2310" s="63">
        <v>325</v>
      </c>
      <c r="D2310" s="63">
        <v>1043</v>
      </c>
      <c r="E2310" s="63" t="s">
        <v>48</v>
      </c>
    </row>
    <row r="2311" spans="1:5">
      <c r="A2311" s="67">
        <v>4211</v>
      </c>
      <c r="B2311" s="67">
        <v>51</v>
      </c>
      <c r="C2311" s="63">
        <v>325</v>
      </c>
      <c r="D2311" s="63">
        <v>1043</v>
      </c>
      <c r="E2311" s="63" t="s">
        <v>48</v>
      </c>
    </row>
    <row r="2312" spans="1:5">
      <c r="A2312" s="67">
        <v>4212</v>
      </c>
      <c r="B2312" s="67">
        <v>51</v>
      </c>
      <c r="C2312" s="63">
        <v>325</v>
      </c>
      <c r="D2312" s="63">
        <v>1043</v>
      </c>
      <c r="E2312" s="63" t="s">
        <v>48</v>
      </c>
    </row>
    <row r="2313" spans="1:5">
      <c r="A2313" s="67">
        <v>4213</v>
      </c>
      <c r="B2313" s="67">
        <v>51</v>
      </c>
      <c r="C2313" s="63">
        <v>325</v>
      </c>
      <c r="D2313" s="63">
        <v>1043</v>
      </c>
      <c r="E2313" s="63" t="s">
        <v>48</v>
      </c>
    </row>
    <row r="2314" spans="1:5">
      <c r="A2314" s="67">
        <v>4214</v>
      </c>
      <c r="B2314" s="67">
        <v>51</v>
      </c>
      <c r="C2314" s="63">
        <v>325</v>
      </c>
      <c r="D2314" s="63">
        <v>1043</v>
      </c>
      <c r="E2314" s="63" t="s">
        <v>48</v>
      </c>
    </row>
    <row r="2315" spans="1:5">
      <c r="A2315" s="67">
        <v>4215</v>
      </c>
      <c r="B2315" s="67">
        <v>51</v>
      </c>
      <c r="C2315" s="63">
        <v>325</v>
      </c>
      <c r="D2315" s="63">
        <v>1043</v>
      </c>
      <c r="E2315" s="63" t="s">
        <v>48</v>
      </c>
    </row>
    <row r="2316" spans="1:5">
      <c r="A2316" s="67">
        <v>4216</v>
      </c>
      <c r="B2316" s="67">
        <v>51</v>
      </c>
      <c r="C2316" s="63">
        <v>325</v>
      </c>
      <c r="D2316" s="63">
        <v>1043</v>
      </c>
      <c r="E2316" s="63" t="s">
        <v>48</v>
      </c>
    </row>
    <row r="2317" spans="1:5">
      <c r="A2317" s="67">
        <v>4217</v>
      </c>
      <c r="B2317" s="67">
        <v>51</v>
      </c>
      <c r="C2317" s="63">
        <v>325</v>
      </c>
      <c r="D2317" s="63">
        <v>1043</v>
      </c>
      <c r="E2317" s="63" t="s">
        <v>48</v>
      </c>
    </row>
    <row r="2318" spans="1:5">
      <c r="A2318" s="67">
        <v>4218</v>
      </c>
      <c r="B2318" s="67">
        <v>51</v>
      </c>
      <c r="C2318" s="63">
        <v>325</v>
      </c>
      <c r="D2318" s="63">
        <v>1043</v>
      </c>
      <c r="E2318" s="63" t="s">
        <v>48</v>
      </c>
    </row>
    <row r="2319" spans="1:5">
      <c r="A2319" s="67">
        <v>4219</v>
      </c>
      <c r="B2319" s="67">
        <v>51</v>
      </c>
      <c r="C2319" s="63">
        <v>325</v>
      </c>
      <c r="D2319" s="63">
        <v>1043</v>
      </c>
      <c r="E2319" s="63" t="s">
        <v>48</v>
      </c>
    </row>
    <row r="2320" spans="1:5">
      <c r="A2320" s="67">
        <v>4220</v>
      </c>
      <c r="B2320" s="67">
        <v>51</v>
      </c>
      <c r="C2320" s="63">
        <v>325</v>
      </c>
      <c r="D2320" s="63">
        <v>1043</v>
      </c>
      <c r="E2320" s="63" t="s">
        <v>48</v>
      </c>
    </row>
    <row r="2321" spans="1:5">
      <c r="A2321" s="67">
        <v>4221</v>
      </c>
      <c r="B2321" s="67">
        <v>51</v>
      </c>
      <c r="C2321" s="63">
        <v>325</v>
      </c>
      <c r="D2321" s="63">
        <v>1043</v>
      </c>
      <c r="E2321" s="63" t="s">
        <v>48</v>
      </c>
    </row>
    <row r="2322" spans="1:5">
      <c r="A2322" s="67">
        <v>4223</v>
      </c>
      <c r="B2322" s="67">
        <v>51</v>
      </c>
      <c r="C2322" s="63">
        <v>325</v>
      </c>
      <c r="D2322" s="63">
        <v>1043</v>
      </c>
      <c r="E2322" s="63" t="s">
        <v>48</v>
      </c>
    </row>
    <row r="2323" spans="1:5">
      <c r="A2323" s="67">
        <v>4224</v>
      </c>
      <c r="B2323" s="67">
        <v>51</v>
      </c>
      <c r="C2323" s="63">
        <v>325</v>
      </c>
      <c r="D2323" s="63">
        <v>1043</v>
      </c>
      <c r="E2323" s="63" t="s">
        <v>48</v>
      </c>
    </row>
    <row r="2324" spans="1:5">
      <c r="A2324" s="67">
        <v>4225</v>
      </c>
      <c r="B2324" s="67">
        <v>51</v>
      </c>
      <c r="C2324" s="63">
        <v>325</v>
      </c>
      <c r="D2324" s="63">
        <v>1043</v>
      </c>
      <c r="E2324" s="63" t="s">
        <v>48</v>
      </c>
    </row>
    <row r="2325" spans="1:5">
      <c r="A2325" s="67">
        <v>4226</v>
      </c>
      <c r="B2325" s="67">
        <v>51</v>
      </c>
      <c r="C2325" s="63">
        <v>325</v>
      </c>
      <c r="D2325" s="63">
        <v>1043</v>
      </c>
      <c r="E2325" s="63" t="s">
        <v>48</v>
      </c>
    </row>
    <row r="2326" spans="1:5">
      <c r="A2326" s="67">
        <v>4227</v>
      </c>
      <c r="B2326" s="67">
        <v>51</v>
      </c>
      <c r="C2326" s="63">
        <v>325</v>
      </c>
      <c r="D2326" s="63">
        <v>1043</v>
      </c>
      <c r="E2326" s="63" t="s">
        <v>48</v>
      </c>
    </row>
    <row r="2327" spans="1:5">
      <c r="A2327" s="67">
        <v>4228</v>
      </c>
      <c r="B2327" s="67">
        <v>51</v>
      </c>
      <c r="C2327" s="63">
        <v>325</v>
      </c>
      <c r="D2327" s="63">
        <v>1043</v>
      </c>
      <c r="E2327" s="63" t="s">
        <v>48</v>
      </c>
    </row>
    <row r="2328" spans="1:5">
      <c r="A2328" s="67">
        <v>4229</v>
      </c>
      <c r="B2328" s="67">
        <v>51</v>
      </c>
      <c r="C2328" s="63">
        <v>325</v>
      </c>
      <c r="D2328" s="63">
        <v>1043</v>
      </c>
      <c r="E2328" s="63" t="s">
        <v>48</v>
      </c>
    </row>
    <row r="2329" spans="1:5">
      <c r="A2329" s="67">
        <v>4230</v>
      </c>
      <c r="B2329" s="67">
        <v>51</v>
      </c>
      <c r="C2329" s="63">
        <v>325</v>
      </c>
      <c r="D2329" s="63">
        <v>1043</v>
      </c>
      <c r="E2329" s="63" t="s">
        <v>48</v>
      </c>
    </row>
    <row r="2330" spans="1:5">
      <c r="A2330" s="67">
        <v>4270</v>
      </c>
      <c r="B2330" s="67">
        <v>51</v>
      </c>
      <c r="C2330" s="63">
        <v>325</v>
      </c>
      <c r="D2330" s="63">
        <v>1043</v>
      </c>
      <c r="E2330" s="63" t="s">
        <v>48</v>
      </c>
    </row>
    <row r="2331" spans="1:5">
      <c r="A2331" s="67">
        <v>4271</v>
      </c>
      <c r="B2331" s="67">
        <v>51</v>
      </c>
      <c r="C2331" s="63">
        <v>325</v>
      </c>
      <c r="D2331" s="63">
        <v>1043</v>
      </c>
      <c r="E2331" s="63" t="s">
        <v>48</v>
      </c>
    </row>
    <row r="2332" spans="1:5">
      <c r="A2332" s="67">
        <v>4272</v>
      </c>
      <c r="B2332" s="67">
        <v>51</v>
      </c>
      <c r="C2332" s="63">
        <v>325</v>
      </c>
      <c r="D2332" s="63">
        <v>1043</v>
      </c>
      <c r="E2332" s="63" t="s">
        <v>48</v>
      </c>
    </row>
    <row r="2333" spans="1:5">
      <c r="A2333" s="67">
        <v>4275</v>
      </c>
      <c r="B2333" s="67">
        <v>51</v>
      </c>
      <c r="C2333" s="63">
        <v>325</v>
      </c>
      <c r="D2333" s="63">
        <v>1043</v>
      </c>
      <c r="E2333" s="63" t="s">
        <v>48</v>
      </c>
    </row>
    <row r="2334" spans="1:5">
      <c r="A2334" s="67">
        <v>4280</v>
      </c>
      <c r="B2334" s="67">
        <v>51</v>
      </c>
      <c r="C2334" s="63">
        <v>325</v>
      </c>
      <c r="D2334" s="63">
        <v>1043</v>
      </c>
      <c r="E2334" s="63" t="s">
        <v>48</v>
      </c>
    </row>
    <row r="2335" spans="1:5">
      <c r="A2335" s="67">
        <v>4285</v>
      </c>
      <c r="B2335" s="67">
        <v>51</v>
      </c>
      <c r="C2335" s="63">
        <v>325</v>
      </c>
      <c r="D2335" s="63">
        <v>1043</v>
      </c>
      <c r="E2335" s="63" t="s">
        <v>48</v>
      </c>
    </row>
    <row r="2336" spans="1:5">
      <c r="A2336" s="67">
        <v>4287</v>
      </c>
      <c r="B2336" s="67">
        <v>51</v>
      </c>
      <c r="C2336" s="63">
        <v>325</v>
      </c>
      <c r="D2336" s="63">
        <v>1043</v>
      </c>
      <c r="E2336" s="63" t="s">
        <v>48</v>
      </c>
    </row>
    <row r="2337" spans="1:5">
      <c r="A2337" s="67">
        <v>4300</v>
      </c>
      <c r="B2337" s="67">
        <v>51</v>
      </c>
      <c r="C2337" s="63">
        <v>325</v>
      </c>
      <c r="D2337" s="63">
        <v>1043</v>
      </c>
      <c r="E2337" s="63" t="s">
        <v>48</v>
      </c>
    </row>
    <row r="2338" spans="1:5">
      <c r="A2338" s="67">
        <v>4301</v>
      </c>
      <c r="B2338" s="67">
        <v>51</v>
      </c>
      <c r="C2338" s="63">
        <v>325</v>
      </c>
      <c r="D2338" s="63">
        <v>1043</v>
      </c>
      <c r="E2338" s="63" t="s">
        <v>48</v>
      </c>
    </row>
    <row r="2339" spans="1:5">
      <c r="A2339" s="67">
        <v>4303</v>
      </c>
      <c r="B2339" s="67">
        <v>51</v>
      </c>
      <c r="C2339" s="63">
        <v>325</v>
      </c>
      <c r="D2339" s="63">
        <v>1043</v>
      </c>
      <c r="E2339" s="63" t="s">
        <v>48</v>
      </c>
    </row>
    <row r="2340" spans="1:5">
      <c r="A2340" s="67">
        <v>4304</v>
      </c>
      <c r="B2340" s="67">
        <v>51</v>
      </c>
      <c r="C2340" s="63">
        <v>325</v>
      </c>
      <c r="D2340" s="63">
        <v>1043</v>
      </c>
      <c r="E2340" s="63" t="s">
        <v>48</v>
      </c>
    </row>
    <row r="2341" spans="1:5">
      <c r="A2341" s="67">
        <v>4305</v>
      </c>
      <c r="B2341" s="67">
        <v>51</v>
      </c>
      <c r="C2341" s="63">
        <v>325</v>
      </c>
      <c r="D2341" s="63">
        <v>1043</v>
      </c>
      <c r="E2341" s="63" t="s">
        <v>48</v>
      </c>
    </row>
    <row r="2342" spans="1:5">
      <c r="A2342" s="67">
        <v>4306</v>
      </c>
      <c r="B2342" s="67">
        <v>51</v>
      </c>
      <c r="C2342" s="63">
        <v>325</v>
      </c>
      <c r="D2342" s="63">
        <v>1043</v>
      </c>
      <c r="E2342" s="63" t="s">
        <v>48</v>
      </c>
    </row>
    <row r="2343" spans="1:5">
      <c r="A2343" s="67">
        <v>4307</v>
      </c>
      <c r="B2343" s="67">
        <v>51</v>
      </c>
      <c r="C2343" s="63">
        <v>325</v>
      </c>
      <c r="D2343" s="63">
        <v>1043</v>
      </c>
      <c r="E2343" s="63" t="s">
        <v>48</v>
      </c>
    </row>
    <row r="2344" spans="1:5">
      <c r="A2344" s="67">
        <v>4309</v>
      </c>
      <c r="B2344" s="67">
        <v>51</v>
      </c>
      <c r="C2344" s="63">
        <v>325</v>
      </c>
      <c r="D2344" s="63">
        <v>1043</v>
      </c>
      <c r="E2344" s="63" t="s">
        <v>48</v>
      </c>
    </row>
    <row r="2345" spans="1:5">
      <c r="A2345" s="67">
        <v>4310</v>
      </c>
      <c r="B2345" s="67">
        <v>51</v>
      </c>
      <c r="C2345" s="63">
        <v>325</v>
      </c>
      <c r="D2345" s="63">
        <v>1043</v>
      </c>
      <c r="E2345" s="63" t="s">
        <v>48</v>
      </c>
    </row>
    <row r="2346" spans="1:5">
      <c r="A2346" s="67">
        <v>4311</v>
      </c>
      <c r="B2346" s="67">
        <v>51</v>
      </c>
      <c r="C2346" s="63">
        <v>325</v>
      </c>
      <c r="D2346" s="63">
        <v>1043</v>
      </c>
      <c r="E2346" s="63" t="s">
        <v>48</v>
      </c>
    </row>
    <row r="2347" spans="1:5">
      <c r="A2347" s="67">
        <v>4312</v>
      </c>
      <c r="B2347" s="67">
        <v>51</v>
      </c>
      <c r="C2347" s="63">
        <v>325</v>
      </c>
      <c r="D2347" s="63">
        <v>1043</v>
      </c>
      <c r="E2347" s="63" t="s">
        <v>48</v>
      </c>
    </row>
    <row r="2348" spans="1:5">
      <c r="A2348" s="67">
        <v>4313</v>
      </c>
      <c r="B2348" s="67">
        <v>51</v>
      </c>
      <c r="C2348" s="63">
        <v>325</v>
      </c>
      <c r="D2348" s="63">
        <v>1043</v>
      </c>
      <c r="E2348" s="63" t="s">
        <v>48</v>
      </c>
    </row>
    <row r="2349" spans="1:5">
      <c r="A2349" s="67">
        <v>4340</v>
      </c>
      <c r="B2349" s="67">
        <v>51</v>
      </c>
      <c r="C2349" s="63">
        <v>325</v>
      </c>
      <c r="D2349" s="63">
        <v>1043</v>
      </c>
      <c r="E2349" s="63" t="s">
        <v>48</v>
      </c>
    </row>
    <row r="2350" spans="1:5">
      <c r="A2350" s="67">
        <v>4341</v>
      </c>
      <c r="B2350" s="67">
        <v>51</v>
      </c>
      <c r="C2350" s="63">
        <v>325</v>
      </c>
      <c r="D2350" s="63">
        <v>1043</v>
      </c>
      <c r="E2350" s="63" t="s">
        <v>48</v>
      </c>
    </row>
    <row r="2351" spans="1:5">
      <c r="A2351" s="67">
        <v>4342</v>
      </c>
      <c r="B2351" s="67">
        <v>51</v>
      </c>
      <c r="C2351" s="63">
        <v>325</v>
      </c>
      <c r="D2351" s="63">
        <v>1043</v>
      </c>
      <c r="E2351" s="63" t="s">
        <v>48</v>
      </c>
    </row>
    <row r="2352" spans="1:5">
      <c r="A2352" s="67">
        <v>4343</v>
      </c>
      <c r="B2352" s="67">
        <v>51</v>
      </c>
      <c r="C2352" s="63">
        <v>325</v>
      </c>
      <c r="D2352" s="63">
        <v>1043</v>
      </c>
      <c r="E2352" s="63" t="s">
        <v>48</v>
      </c>
    </row>
    <row r="2353" spans="1:5">
      <c r="A2353" s="67">
        <v>4344</v>
      </c>
      <c r="B2353" s="67">
        <v>51</v>
      </c>
      <c r="C2353" s="63">
        <v>325</v>
      </c>
      <c r="D2353" s="63">
        <v>1043</v>
      </c>
      <c r="E2353" s="63" t="s">
        <v>48</v>
      </c>
    </row>
    <row r="2354" spans="1:5">
      <c r="A2354" s="67">
        <v>4345</v>
      </c>
      <c r="B2354" s="67">
        <v>51</v>
      </c>
      <c r="C2354" s="63">
        <v>325</v>
      </c>
      <c r="D2354" s="63">
        <v>1043</v>
      </c>
      <c r="E2354" s="63" t="s">
        <v>48</v>
      </c>
    </row>
    <row r="2355" spans="1:5">
      <c r="A2355" s="67">
        <v>4346</v>
      </c>
      <c r="B2355" s="67">
        <v>51</v>
      </c>
      <c r="C2355" s="63">
        <v>325</v>
      </c>
      <c r="D2355" s="63">
        <v>1043</v>
      </c>
      <c r="E2355" s="63" t="s">
        <v>48</v>
      </c>
    </row>
    <row r="2356" spans="1:5">
      <c r="A2356" s="67">
        <v>4347</v>
      </c>
      <c r="B2356" s="67">
        <v>51</v>
      </c>
      <c r="C2356" s="63">
        <v>325</v>
      </c>
      <c r="D2356" s="63">
        <v>1043</v>
      </c>
      <c r="E2356" s="63" t="s">
        <v>48</v>
      </c>
    </row>
    <row r="2357" spans="1:5">
      <c r="A2357" s="67">
        <v>4350</v>
      </c>
      <c r="B2357" s="67">
        <v>49</v>
      </c>
      <c r="C2357" s="63">
        <v>660</v>
      </c>
      <c r="D2357" s="63">
        <v>876</v>
      </c>
      <c r="E2357" s="63" t="s">
        <v>48</v>
      </c>
    </row>
    <row r="2358" spans="1:5">
      <c r="A2358" s="67">
        <v>4352</v>
      </c>
      <c r="B2358" s="67">
        <v>49</v>
      </c>
      <c r="C2358" s="63">
        <v>660</v>
      </c>
      <c r="D2358" s="63">
        <v>876</v>
      </c>
      <c r="E2358" s="63" t="s">
        <v>48</v>
      </c>
    </row>
    <row r="2359" spans="1:5">
      <c r="A2359" s="67">
        <v>4354</v>
      </c>
      <c r="B2359" s="67">
        <v>49</v>
      </c>
      <c r="C2359" s="63">
        <v>660</v>
      </c>
      <c r="D2359" s="63">
        <v>876</v>
      </c>
      <c r="E2359" s="63" t="s">
        <v>48</v>
      </c>
    </row>
    <row r="2360" spans="1:5">
      <c r="A2360" s="67">
        <v>4355</v>
      </c>
      <c r="B2360" s="67">
        <v>49</v>
      </c>
      <c r="C2360" s="63">
        <v>660</v>
      </c>
      <c r="D2360" s="63">
        <v>876</v>
      </c>
      <c r="E2360" s="63" t="s">
        <v>48</v>
      </c>
    </row>
    <row r="2361" spans="1:5">
      <c r="A2361" s="67">
        <v>4356</v>
      </c>
      <c r="B2361" s="67">
        <v>49</v>
      </c>
      <c r="C2361" s="63">
        <v>660</v>
      </c>
      <c r="D2361" s="63">
        <v>876</v>
      </c>
      <c r="E2361" s="63" t="s">
        <v>48</v>
      </c>
    </row>
    <row r="2362" spans="1:5">
      <c r="A2362" s="67">
        <v>4357</v>
      </c>
      <c r="B2362" s="67">
        <v>49</v>
      </c>
      <c r="C2362" s="63">
        <v>660</v>
      </c>
      <c r="D2362" s="63">
        <v>876</v>
      </c>
      <c r="E2362" s="63" t="s">
        <v>48</v>
      </c>
    </row>
    <row r="2363" spans="1:5">
      <c r="A2363" s="67">
        <v>4358</v>
      </c>
      <c r="B2363" s="67">
        <v>49</v>
      </c>
      <c r="C2363" s="63">
        <v>660</v>
      </c>
      <c r="D2363" s="63">
        <v>876</v>
      </c>
      <c r="E2363" s="63" t="s">
        <v>48</v>
      </c>
    </row>
    <row r="2364" spans="1:5">
      <c r="A2364" s="67">
        <v>4359</v>
      </c>
      <c r="B2364" s="67">
        <v>49</v>
      </c>
      <c r="C2364" s="63">
        <v>660</v>
      </c>
      <c r="D2364" s="63">
        <v>876</v>
      </c>
      <c r="E2364" s="63" t="s">
        <v>48</v>
      </c>
    </row>
    <row r="2365" spans="1:5">
      <c r="A2365" s="67">
        <v>4360</v>
      </c>
      <c r="B2365" s="67">
        <v>49</v>
      </c>
      <c r="C2365" s="63">
        <v>660</v>
      </c>
      <c r="D2365" s="63">
        <v>876</v>
      </c>
      <c r="E2365" s="63" t="s">
        <v>48</v>
      </c>
    </row>
    <row r="2366" spans="1:5">
      <c r="A2366" s="67">
        <v>4361</v>
      </c>
      <c r="B2366" s="67">
        <v>49</v>
      </c>
      <c r="C2366" s="63">
        <v>660</v>
      </c>
      <c r="D2366" s="63">
        <v>876</v>
      </c>
      <c r="E2366" s="63" t="s">
        <v>48</v>
      </c>
    </row>
    <row r="2367" spans="1:5">
      <c r="A2367" s="67">
        <v>4362</v>
      </c>
      <c r="B2367" s="67">
        <v>49</v>
      </c>
      <c r="C2367" s="63">
        <v>660</v>
      </c>
      <c r="D2367" s="63">
        <v>876</v>
      </c>
      <c r="E2367" s="63" t="s">
        <v>48</v>
      </c>
    </row>
    <row r="2368" spans="1:5">
      <c r="A2368" s="67">
        <v>4370</v>
      </c>
      <c r="B2368" s="67">
        <v>49</v>
      </c>
      <c r="C2368" s="63">
        <v>660</v>
      </c>
      <c r="D2368" s="63">
        <v>876</v>
      </c>
      <c r="E2368" s="63" t="s">
        <v>48</v>
      </c>
    </row>
    <row r="2369" spans="1:5">
      <c r="A2369" s="67">
        <v>4371</v>
      </c>
      <c r="B2369" s="67">
        <v>49</v>
      </c>
      <c r="C2369" s="63">
        <v>660</v>
      </c>
      <c r="D2369" s="63">
        <v>876</v>
      </c>
      <c r="E2369" s="63" t="s">
        <v>48</v>
      </c>
    </row>
    <row r="2370" spans="1:5">
      <c r="A2370" s="67">
        <v>4372</v>
      </c>
      <c r="B2370" s="67">
        <v>49</v>
      </c>
      <c r="C2370" s="63">
        <v>660</v>
      </c>
      <c r="D2370" s="63">
        <v>876</v>
      </c>
      <c r="E2370" s="63" t="s">
        <v>48</v>
      </c>
    </row>
    <row r="2371" spans="1:5">
      <c r="A2371" s="67">
        <v>4373</v>
      </c>
      <c r="B2371" s="67">
        <v>49</v>
      </c>
      <c r="C2371" s="63">
        <v>660</v>
      </c>
      <c r="D2371" s="63">
        <v>876</v>
      </c>
      <c r="E2371" s="63" t="s">
        <v>48</v>
      </c>
    </row>
    <row r="2372" spans="1:5">
      <c r="A2372" s="67">
        <v>4374</v>
      </c>
      <c r="B2372" s="67">
        <v>49</v>
      </c>
      <c r="C2372" s="63">
        <v>660</v>
      </c>
      <c r="D2372" s="63">
        <v>876</v>
      </c>
      <c r="E2372" s="63" t="s">
        <v>48</v>
      </c>
    </row>
    <row r="2373" spans="1:5">
      <c r="A2373" s="67">
        <v>4375</v>
      </c>
      <c r="B2373" s="67">
        <v>49</v>
      </c>
      <c r="C2373" s="63">
        <v>660</v>
      </c>
      <c r="D2373" s="63">
        <v>876</v>
      </c>
      <c r="E2373" s="63" t="s">
        <v>48</v>
      </c>
    </row>
    <row r="2374" spans="1:5">
      <c r="A2374" s="67">
        <v>4376</v>
      </c>
      <c r="B2374" s="67">
        <v>49</v>
      </c>
      <c r="C2374" s="63">
        <v>660</v>
      </c>
      <c r="D2374" s="63">
        <v>876</v>
      </c>
      <c r="E2374" s="63" t="s">
        <v>48</v>
      </c>
    </row>
    <row r="2375" spans="1:5">
      <c r="A2375" s="67">
        <v>4377</v>
      </c>
      <c r="B2375" s="67">
        <v>49</v>
      </c>
      <c r="C2375" s="63">
        <v>660</v>
      </c>
      <c r="D2375" s="63">
        <v>876</v>
      </c>
      <c r="E2375" s="63" t="s">
        <v>48</v>
      </c>
    </row>
    <row r="2376" spans="1:5">
      <c r="A2376" s="67">
        <v>4378</v>
      </c>
      <c r="B2376" s="67">
        <v>49</v>
      </c>
      <c r="C2376" s="63">
        <v>660</v>
      </c>
      <c r="D2376" s="63">
        <v>876</v>
      </c>
      <c r="E2376" s="63" t="s">
        <v>48</v>
      </c>
    </row>
    <row r="2377" spans="1:5">
      <c r="A2377" s="67">
        <v>4380</v>
      </c>
      <c r="B2377" s="67">
        <v>49</v>
      </c>
      <c r="C2377" s="63">
        <v>660</v>
      </c>
      <c r="D2377" s="63">
        <v>876</v>
      </c>
      <c r="E2377" s="63" t="s">
        <v>48</v>
      </c>
    </row>
    <row r="2378" spans="1:5">
      <c r="A2378" s="67">
        <v>4381</v>
      </c>
      <c r="B2378" s="67">
        <v>49</v>
      </c>
      <c r="C2378" s="63">
        <v>660</v>
      </c>
      <c r="D2378" s="63">
        <v>876</v>
      </c>
      <c r="E2378" s="63" t="s">
        <v>48</v>
      </c>
    </row>
    <row r="2379" spans="1:5">
      <c r="A2379" s="67">
        <v>4382</v>
      </c>
      <c r="B2379" s="67">
        <v>49</v>
      </c>
      <c r="C2379" s="63">
        <v>660</v>
      </c>
      <c r="D2379" s="63">
        <v>876</v>
      </c>
      <c r="E2379" s="63" t="s">
        <v>48</v>
      </c>
    </row>
    <row r="2380" spans="1:5">
      <c r="A2380" s="67">
        <v>4383</v>
      </c>
      <c r="B2380" s="67">
        <v>49</v>
      </c>
      <c r="C2380" s="63">
        <v>660</v>
      </c>
      <c r="D2380" s="63">
        <v>876</v>
      </c>
      <c r="E2380" s="63" t="s">
        <v>48</v>
      </c>
    </row>
    <row r="2381" spans="1:5">
      <c r="A2381" s="67">
        <v>4384</v>
      </c>
      <c r="B2381" s="67">
        <v>49</v>
      </c>
      <c r="C2381" s="63">
        <v>660</v>
      </c>
      <c r="D2381" s="63">
        <v>876</v>
      </c>
      <c r="E2381" s="63" t="s">
        <v>48</v>
      </c>
    </row>
    <row r="2382" spans="1:5">
      <c r="A2382" s="67">
        <v>4385</v>
      </c>
      <c r="B2382" s="67">
        <v>49</v>
      </c>
      <c r="C2382" s="63">
        <v>660</v>
      </c>
      <c r="D2382" s="63">
        <v>876</v>
      </c>
      <c r="E2382" s="63" t="s">
        <v>48</v>
      </c>
    </row>
    <row r="2383" spans="1:5">
      <c r="A2383" s="67">
        <v>4387</v>
      </c>
      <c r="B2383" s="67">
        <v>49</v>
      </c>
      <c r="C2383" s="63">
        <v>660</v>
      </c>
      <c r="D2383" s="63">
        <v>876</v>
      </c>
      <c r="E2383" s="63" t="s">
        <v>48</v>
      </c>
    </row>
    <row r="2384" spans="1:5">
      <c r="A2384" s="67">
        <v>4388</v>
      </c>
      <c r="B2384" s="67">
        <v>49</v>
      </c>
      <c r="C2384" s="63">
        <v>660</v>
      </c>
      <c r="D2384" s="63">
        <v>876</v>
      </c>
      <c r="E2384" s="63" t="s">
        <v>48</v>
      </c>
    </row>
    <row r="2385" spans="1:5">
      <c r="A2385" s="67">
        <v>4390</v>
      </c>
      <c r="B2385" s="67">
        <v>49</v>
      </c>
      <c r="C2385" s="63">
        <v>660</v>
      </c>
      <c r="D2385" s="63">
        <v>876</v>
      </c>
      <c r="E2385" s="63" t="s">
        <v>48</v>
      </c>
    </row>
    <row r="2386" spans="1:5">
      <c r="A2386" s="67">
        <v>4400</v>
      </c>
      <c r="B2386" s="67">
        <v>49</v>
      </c>
      <c r="C2386" s="63">
        <v>660</v>
      </c>
      <c r="D2386" s="63">
        <v>876</v>
      </c>
      <c r="E2386" s="63" t="s">
        <v>48</v>
      </c>
    </row>
    <row r="2387" spans="1:5">
      <c r="A2387" s="67">
        <v>4401</v>
      </c>
      <c r="B2387" s="67">
        <v>49</v>
      </c>
      <c r="C2387" s="63">
        <v>660</v>
      </c>
      <c r="D2387" s="63">
        <v>876</v>
      </c>
      <c r="E2387" s="63" t="s">
        <v>48</v>
      </c>
    </row>
    <row r="2388" spans="1:5">
      <c r="A2388" s="67">
        <v>4402</v>
      </c>
      <c r="B2388" s="67">
        <v>49</v>
      </c>
      <c r="C2388" s="63">
        <v>660</v>
      </c>
      <c r="D2388" s="63">
        <v>876</v>
      </c>
      <c r="E2388" s="63" t="s">
        <v>48</v>
      </c>
    </row>
    <row r="2389" spans="1:5">
      <c r="A2389" s="67">
        <v>4403</v>
      </c>
      <c r="B2389" s="67">
        <v>49</v>
      </c>
      <c r="C2389" s="63">
        <v>660</v>
      </c>
      <c r="D2389" s="63">
        <v>876</v>
      </c>
      <c r="E2389" s="63" t="s">
        <v>48</v>
      </c>
    </row>
    <row r="2390" spans="1:5">
      <c r="A2390" s="67">
        <v>4404</v>
      </c>
      <c r="B2390" s="67">
        <v>49</v>
      </c>
      <c r="C2390" s="63">
        <v>660</v>
      </c>
      <c r="D2390" s="63">
        <v>876</v>
      </c>
      <c r="E2390" s="63" t="s">
        <v>48</v>
      </c>
    </row>
    <row r="2391" spans="1:5">
      <c r="A2391" s="67">
        <v>4405</v>
      </c>
      <c r="B2391" s="67">
        <v>49</v>
      </c>
      <c r="C2391" s="63">
        <v>660</v>
      </c>
      <c r="D2391" s="63">
        <v>876</v>
      </c>
      <c r="E2391" s="63" t="s">
        <v>48</v>
      </c>
    </row>
    <row r="2392" spans="1:5">
      <c r="A2392" s="67">
        <v>4406</v>
      </c>
      <c r="B2392" s="67">
        <v>49</v>
      </c>
      <c r="C2392" s="63">
        <v>660</v>
      </c>
      <c r="D2392" s="63">
        <v>876</v>
      </c>
      <c r="E2392" s="63" t="s">
        <v>48</v>
      </c>
    </row>
    <row r="2393" spans="1:5">
      <c r="A2393" s="67">
        <v>4407</v>
      </c>
      <c r="B2393" s="67">
        <v>49</v>
      </c>
      <c r="C2393" s="63">
        <v>660</v>
      </c>
      <c r="D2393" s="63">
        <v>876</v>
      </c>
      <c r="E2393" s="63" t="s">
        <v>48</v>
      </c>
    </row>
    <row r="2394" spans="1:5">
      <c r="A2394" s="67">
        <v>4408</v>
      </c>
      <c r="B2394" s="67">
        <v>49</v>
      </c>
      <c r="C2394" s="63">
        <v>660</v>
      </c>
      <c r="D2394" s="63">
        <v>876</v>
      </c>
      <c r="E2394" s="63" t="s">
        <v>48</v>
      </c>
    </row>
    <row r="2395" spans="1:5">
      <c r="A2395" s="67">
        <v>4410</v>
      </c>
      <c r="B2395" s="67">
        <v>49</v>
      </c>
      <c r="C2395" s="63">
        <v>660</v>
      </c>
      <c r="D2395" s="63">
        <v>876</v>
      </c>
      <c r="E2395" s="63" t="s">
        <v>48</v>
      </c>
    </row>
    <row r="2396" spans="1:5">
      <c r="A2396" s="67">
        <v>4411</v>
      </c>
      <c r="B2396" s="67">
        <v>49</v>
      </c>
      <c r="C2396" s="63">
        <v>660</v>
      </c>
      <c r="D2396" s="63">
        <v>876</v>
      </c>
      <c r="E2396" s="63" t="s">
        <v>48</v>
      </c>
    </row>
    <row r="2397" spans="1:5">
      <c r="A2397" s="67">
        <v>4412</v>
      </c>
      <c r="B2397" s="67">
        <v>49</v>
      </c>
      <c r="C2397" s="63">
        <v>660</v>
      </c>
      <c r="D2397" s="63">
        <v>876</v>
      </c>
      <c r="E2397" s="63" t="s">
        <v>48</v>
      </c>
    </row>
    <row r="2398" spans="1:5">
      <c r="A2398" s="67">
        <v>4413</v>
      </c>
      <c r="B2398" s="67">
        <v>49</v>
      </c>
      <c r="C2398" s="63">
        <v>660</v>
      </c>
      <c r="D2398" s="63">
        <v>876</v>
      </c>
      <c r="E2398" s="63" t="s">
        <v>48</v>
      </c>
    </row>
    <row r="2399" spans="1:5">
      <c r="A2399" s="67">
        <v>4415</v>
      </c>
      <c r="B2399" s="67">
        <v>49</v>
      </c>
      <c r="C2399" s="63">
        <v>660</v>
      </c>
      <c r="D2399" s="63">
        <v>876</v>
      </c>
      <c r="E2399" s="63" t="s">
        <v>48</v>
      </c>
    </row>
    <row r="2400" spans="1:5">
      <c r="A2400" s="67">
        <v>4416</v>
      </c>
      <c r="B2400" s="67">
        <v>49</v>
      </c>
      <c r="C2400" s="63">
        <v>660</v>
      </c>
      <c r="D2400" s="63">
        <v>876</v>
      </c>
      <c r="E2400" s="63" t="s">
        <v>48</v>
      </c>
    </row>
    <row r="2401" spans="1:5">
      <c r="A2401" s="67">
        <v>4417</v>
      </c>
      <c r="B2401" s="67">
        <v>48</v>
      </c>
      <c r="C2401" s="63">
        <v>603</v>
      </c>
      <c r="D2401" s="63">
        <v>844</v>
      </c>
      <c r="E2401" s="63" t="s">
        <v>48</v>
      </c>
    </row>
    <row r="2402" spans="1:5">
      <c r="A2402" s="67">
        <v>4418</v>
      </c>
      <c r="B2402" s="67">
        <v>44</v>
      </c>
      <c r="C2402" s="63">
        <v>207</v>
      </c>
      <c r="D2402" s="63">
        <v>1143</v>
      </c>
      <c r="E2402" s="63" t="s">
        <v>48</v>
      </c>
    </row>
    <row r="2403" spans="1:5">
      <c r="A2403" s="67">
        <v>4419</v>
      </c>
      <c r="B2403" s="67">
        <v>44</v>
      </c>
      <c r="C2403" s="63">
        <v>207</v>
      </c>
      <c r="D2403" s="63">
        <v>1143</v>
      </c>
      <c r="E2403" s="63" t="s">
        <v>48</v>
      </c>
    </row>
    <row r="2404" spans="1:5">
      <c r="A2404" s="67">
        <v>4420</v>
      </c>
      <c r="B2404" s="67">
        <v>44</v>
      </c>
      <c r="C2404" s="63">
        <v>207</v>
      </c>
      <c r="D2404" s="63">
        <v>1143</v>
      </c>
      <c r="E2404" s="63" t="s">
        <v>48</v>
      </c>
    </row>
    <row r="2405" spans="1:5">
      <c r="A2405" s="67">
        <v>4421</v>
      </c>
      <c r="B2405" s="67">
        <v>49</v>
      </c>
      <c r="C2405" s="63">
        <v>660</v>
      </c>
      <c r="D2405" s="63">
        <v>876</v>
      </c>
      <c r="E2405" s="63" t="s">
        <v>48</v>
      </c>
    </row>
    <row r="2406" spans="1:5">
      <c r="A2406" s="67">
        <v>4422</v>
      </c>
      <c r="B2406" s="67">
        <v>48</v>
      </c>
      <c r="C2406" s="63">
        <v>603</v>
      </c>
      <c r="D2406" s="63">
        <v>844</v>
      </c>
      <c r="E2406" s="63" t="s">
        <v>48</v>
      </c>
    </row>
    <row r="2407" spans="1:5">
      <c r="A2407" s="67">
        <v>4423</v>
      </c>
      <c r="B2407" s="67">
        <v>48</v>
      </c>
      <c r="C2407" s="63">
        <v>603</v>
      </c>
      <c r="D2407" s="63">
        <v>844</v>
      </c>
      <c r="E2407" s="63" t="s">
        <v>48</v>
      </c>
    </row>
    <row r="2408" spans="1:5">
      <c r="A2408" s="67">
        <v>4424</v>
      </c>
      <c r="B2408" s="67">
        <v>48</v>
      </c>
      <c r="C2408" s="63">
        <v>603</v>
      </c>
      <c r="D2408" s="63">
        <v>844</v>
      </c>
      <c r="E2408" s="63" t="s">
        <v>48</v>
      </c>
    </row>
    <row r="2409" spans="1:5">
      <c r="A2409" s="67">
        <v>4425</v>
      </c>
      <c r="B2409" s="67">
        <v>48</v>
      </c>
      <c r="C2409" s="63">
        <v>603</v>
      </c>
      <c r="D2409" s="63">
        <v>844</v>
      </c>
      <c r="E2409" s="63" t="s">
        <v>48</v>
      </c>
    </row>
    <row r="2410" spans="1:5">
      <c r="A2410" s="67">
        <v>4426</v>
      </c>
      <c r="B2410" s="67">
        <v>48</v>
      </c>
      <c r="C2410" s="63">
        <v>603</v>
      </c>
      <c r="D2410" s="63">
        <v>844</v>
      </c>
      <c r="E2410" s="63" t="s">
        <v>48</v>
      </c>
    </row>
    <row r="2411" spans="1:5">
      <c r="A2411" s="67">
        <v>4427</v>
      </c>
      <c r="B2411" s="67">
        <v>48</v>
      </c>
      <c r="C2411" s="63">
        <v>603</v>
      </c>
      <c r="D2411" s="63">
        <v>844</v>
      </c>
      <c r="E2411" s="63" t="s">
        <v>48</v>
      </c>
    </row>
    <row r="2412" spans="1:5">
      <c r="A2412" s="67">
        <v>4428</v>
      </c>
      <c r="B2412" s="67">
        <v>48</v>
      </c>
      <c r="C2412" s="63">
        <v>603</v>
      </c>
      <c r="D2412" s="63">
        <v>844</v>
      </c>
      <c r="E2412" s="63" t="s">
        <v>48</v>
      </c>
    </row>
    <row r="2413" spans="1:5">
      <c r="A2413" s="67">
        <v>4454</v>
      </c>
      <c r="B2413" s="67">
        <v>48</v>
      </c>
      <c r="C2413" s="63">
        <v>603</v>
      </c>
      <c r="D2413" s="63">
        <v>844</v>
      </c>
      <c r="E2413" s="63" t="s">
        <v>48</v>
      </c>
    </row>
    <row r="2414" spans="1:5">
      <c r="A2414" s="67">
        <v>4455</v>
      </c>
      <c r="B2414" s="67">
        <v>48</v>
      </c>
      <c r="C2414" s="63">
        <v>603</v>
      </c>
      <c r="D2414" s="63">
        <v>844</v>
      </c>
      <c r="E2414" s="63" t="s">
        <v>48</v>
      </c>
    </row>
    <row r="2415" spans="1:5">
      <c r="A2415" s="67">
        <v>4461</v>
      </c>
      <c r="B2415" s="67">
        <v>48</v>
      </c>
      <c r="C2415" s="63">
        <v>603</v>
      </c>
      <c r="D2415" s="63">
        <v>844</v>
      </c>
      <c r="E2415" s="63" t="s">
        <v>48</v>
      </c>
    </row>
    <row r="2416" spans="1:5">
      <c r="A2416" s="67">
        <v>4462</v>
      </c>
      <c r="B2416" s="67">
        <v>48</v>
      </c>
      <c r="C2416" s="63">
        <v>603</v>
      </c>
      <c r="D2416" s="63">
        <v>844</v>
      </c>
      <c r="E2416" s="63" t="s">
        <v>48</v>
      </c>
    </row>
    <row r="2417" spans="1:5">
      <c r="A2417" s="67">
        <v>4465</v>
      </c>
      <c r="B2417" s="67">
        <v>48</v>
      </c>
      <c r="C2417" s="63">
        <v>603</v>
      </c>
      <c r="D2417" s="63">
        <v>844</v>
      </c>
      <c r="E2417" s="63" t="s">
        <v>48</v>
      </c>
    </row>
    <row r="2418" spans="1:5">
      <c r="A2418" s="67">
        <v>4467</v>
      </c>
      <c r="B2418" s="67">
        <v>48</v>
      </c>
      <c r="C2418" s="63">
        <v>603</v>
      </c>
      <c r="D2418" s="63">
        <v>844</v>
      </c>
      <c r="E2418" s="63" t="s">
        <v>48</v>
      </c>
    </row>
    <row r="2419" spans="1:5">
      <c r="A2419" s="67">
        <v>4468</v>
      </c>
      <c r="B2419" s="67">
        <v>48</v>
      </c>
      <c r="C2419" s="63">
        <v>603</v>
      </c>
      <c r="D2419" s="63">
        <v>844</v>
      </c>
      <c r="E2419" s="63" t="s">
        <v>48</v>
      </c>
    </row>
    <row r="2420" spans="1:5">
      <c r="A2420" s="67">
        <v>4470</v>
      </c>
      <c r="B2420" s="67">
        <v>48</v>
      </c>
      <c r="C2420" s="63">
        <v>603</v>
      </c>
      <c r="D2420" s="63">
        <v>844</v>
      </c>
      <c r="E2420" s="63" t="s">
        <v>48</v>
      </c>
    </row>
    <row r="2421" spans="1:5">
      <c r="A2421" s="67">
        <v>4471</v>
      </c>
      <c r="B2421" s="67">
        <v>48</v>
      </c>
      <c r="C2421" s="63">
        <v>603</v>
      </c>
      <c r="D2421" s="63">
        <v>844</v>
      </c>
      <c r="E2421" s="63" t="s">
        <v>48</v>
      </c>
    </row>
    <row r="2422" spans="1:5">
      <c r="A2422" s="67">
        <v>4472</v>
      </c>
      <c r="B2422" s="67">
        <v>45</v>
      </c>
      <c r="C2422" s="63">
        <v>255</v>
      </c>
      <c r="D2422" s="63">
        <v>1024</v>
      </c>
      <c r="E2422" s="63" t="s">
        <v>48</v>
      </c>
    </row>
    <row r="2423" spans="1:5">
      <c r="A2423" s="67">
        <v>4474</v>
      </c>
      <c r="B2423" s="67">
        <v>47</v>
      </c>
      <c r="C2423" s="63">
        <v>380</v>
      </c>
      <c r="D2423" s="63">
        <v>820</v>
      </c>
      <c r="E2423" s="63" t="s">
        <v>48</v>
      </c>
    </row>
    <row r="2424" spans="1:5">
      <c r="A2424" s="67">
        <v>4475</v>
      </c>
      <c r="B2424" s="67">
        <v>48</v>
      </c>
      <c r="C2424" s="63">
        <v>603</v>
      </c>
      <c r="D2424" s="63">
        <v>844</v>
      </c>
      <c r="E2424" s="63" t="s">
        <v>48</v>
      </c>
    </row>
    <row r="2425" spans="1:5">
      <c r="A2425" s="67">
        <v>4477</v>
      </c>
      <c r="B2425" s="67">
        <v>45</v>
      </c>
      <c r="C2425" s="63">
        <v>255</v>
      </c>
      <c r="D2425" s="63">
        <v>1024</v>
      </c>
      <c r="E2425" s="63" t="s">
        <v>48</v>
      </c>
    </row>
    <row r="2426" spans="1:5">
      <c r="A2426" s="67">
        <v>4478</v>
      </c>
      <c r="B2426" s="67">
        <v>45</v>
      </c>
      <c r="C2426" s="63">
        <v>255</v>
      </c>
      <c r="D2426" s="63">
        <v>1024</v>
      </c>
      <c r="E2426" s="63" t="s">
        <v>48</v>
      </c>
    </row>
    <row r="2427" spans="1:5">
      <c r="A2427" s="67">
        <v>4479</v>
      </c>
      <c r="B2427" s="67">
        <v>48</v>
      </c>
      <c r="C2427" s="63">
        <v>603</v>
      </c>
      <c r="D2427" s="63">
        <v>844</v>
      </c>
      <c r="E2427" s="63" t="s">
        <v>48</v>
      </c>
    </row>
    <row r="2428" spans="1:5">
      <c r="A2428" s="67">
        <v>4480</v>
      </c>
      <c r="B2428" s="67">
        <v>47</v>
      </c>
      <c r="C2428" s="63">
        <v>380</v>
      </c>
      <c r="D2428" s="63">
        <v>820</v>
      </c>
      <c r="E2428" s="63" t="s">
        <v>48</v>
      </c>
    </row>
    <row r="2429" spans="1:5">
      <c r="A2429" s="67">
        <v>4481</v>
      </c>
      <c r="B2429" s="67">
        <v>47</v>
      </c>
      <c r="C2429" s="63">
        <v>380</v>
      </c>
      <c r="D2429" s="63">
        <v>820</v>
      </c>
      <c r="E2429" s="63" t="s">
        <v>48</v>
      </c>
    </row>
    <row r="2430" spans="1:5">
      <c r="A2430" s="67">
        <v>4482</v>
      </c>
      <c r="B2430" s="67">
        <v>47</v>
      </c>
      <c r="C2430" s="63">
        <v>380</v>
      </c>
      <c r="D2430" s="63">
        <v>820</v>
      </c>
      <c r="E2430" s="63" t="s">
        <v>48</v>
      </c>
    </row>
    <row r="2431" spans="1:5">
      <c r="A2431" s="67">
        <v>4486</v>
      </c>
      <c r="B2431" s="67">
        <v>48</v>
      </c>
      <c r="C2431" s="63">
        <v>603</v>
      </c>
      <c r="D2431" s="63">
        <v>844</v>
      </c>
      <c r="E2431" s="63" t="s">
        <v>48</v>
      </c>
    </row>
    <row r="2432" spans="1:5">
      <c r="A2432" s="67">
        <v>4487</v>
      </c>
      <c r="B2432" s="67">
        <v>48</v>
      </c>
      <c r="C2432" s="63">
        <v>603</v>
      </c>
      <c r="D2432" s="63">
        <v>844</v>
      </c>
      <c r="E2432" s="63" t="s">
        <v>48</v>
      </c>
    </row>
    <row r="2433" spans="1:5">
      <c r="A2433" s="67">
        <v>4488</v>
      </c>
      <c r="B2433" s="67">
        <v>48</v>
      </c>
      <c r="C2433" s="63">
        <v>603</v>
      </c>
      <c r="D2433" s="63">
        <v>844</v>
      </c>
      <c r="E2433" s="63" t="s">
        <v>48</v>
      </c>
    </row>
    <row r="2434" spans="1:5">
      <c r="A2434" s="67">
        <v>4489</v>
      </c>
      <c r="B2434" s="67">
        <v>48</v>
      </c>
      <c r="C2434" s="63">
        <v>603</v>
      </c>
      <c r="D2434" s="63">
        <v>844</v>
      </c>
      <c r="E2434" s="63" t="s">
        <v>48</v>
      </c>
    </row>
    <row r="2435" spans="1:5">
      <c r="A2435" s="67">
        <v>4490</v>
      </c>
      <c r="B2435" s="67">
        <v>48</v>
      </c>
      <c r="C2435" s="63">
        <v>603</v>
      </c>
      <c r="D2435" s="63">
        <v>844</v>
      </c>
      <c r="E2435" s="63" t="s">
        <v>48</v>
      </c>
    </row>
    <row r="2436" spans="1:5">
      <c r="A2436" s="67">
        <v>4491</v>
      </c>
      <c r="B2436" s="67">
        <v>48</v>
      </c>
      <c r="C2436" s="63">
        <v>603</v>
      </c>
      <c r="D2436" s="63">
        <v>844</v>
      </c>
      <c r="E2436" s="63" t="s">
        <v>48</v>
      </c>
    </row>
    <row r="2437" spans="1:5">
      <c r="A2437" s="67">
        <v>4492</v>
      </c>
      <c r="B2437" s="67">
        <v>47</v>
      </c>
      <c r="C2437" s="63">
        <v>380</v>
      </c>
      <c r="D2437" s="63">
        <v>820</v>
      </c>
      <c r="E2437" s="63" t="s">
        <v>48</v>
      </c>
    </row>
    <row r="2438" spans="1:5">
      <c r="A2438" s="67">
        <v>4493</v>
      </c>
      <c r="B2438" s="67">
        <v>48</v>
      </c>
      <c r="C2438" s="63">
        <v>603</v>
      </c>
      <c r="D2438" s="63">
        <v>844</v>
      </c>
      <c r="E2438" s="63" t="s">
        <v>48</v>
      </c>
    </row>
    <row r="2439" spans="1:5">
      <c r="A2439" s="67">
        <v>4494</v>
      </c>
      <c r="B2439" s="67">
        <v>49</v>
      </c>
      <c r="C2439" s="63">
        <v>660</v>
      </c>
      <c r="D2439" s="63">
        <v>876</v>
      </c>
      <c r="E2439" s="63" t="s">
        <v>48</v>
      </c>
    </row>
    <row r="2440" spans="1:5">
      <c r="A2440" s="67">
        <v>4496</v>
      </c>
      <c r="B2440" s="67">
        <v>49</v>
      </c>
      <c r="C2440" s="63">
        <v>660</v>
      </c>
      <c r="D2440" s="63">
        <v>876</v>
      </c>
      <c r="E2440" s="63" t="s">
        <v>48</v>
      </c>
    </row>
    <row r="2441" spans="1:5">
      <c r="A2441" s="67">
        <v>4497</v>
      </c>
      <c r="B2441" s="67">
        <v>49</v>
      </c>
      <c r="C2441" s="63">
        <v>660</v>
      </c>
      <c r="D2441" s="63">
        <v>876</v>
      </c>
      <c r="E2441" s="63" t="s">
        <v>48</v>
      </c>
    </row>
    <row r="2442" spans="1:5">
      <c r="A2442" s="67">
        <v>4498</v>
      </c>
      <c r="B2442" s="67">
        <v>49</v>
      </c>
      <c r="C2442" s="63">
        <v>660</v>
      </c>
      <c r="D2442" s="63">
        <v>876</v>
      </c>
      <c r="E2442" s="63" t="s">
        <v>48</v>
      </c>
    </row>
    <row r="2443" spans="1:5">
      <c r="A2443" s="67">
        <v>4500</v>
      </c>
      <c r="B2443" s="67">
        <v>51</v>
      </c>
      <c r="C2443" s="63">
        <v>325</v>
      </c>
      <c r="D2443" s="63">
        <v>1043</v>
      </c>
      <c r="E2443" s="63" t="s">
        <v>48</v>
      </c>
    </row>
    <row r="2444" spans="1:5">
      <c r="A2444" s="67">
        <v>4501</v>
      </c>
      <c r="B2444" s="67">
        <v>51</v>
      </c>
      <c r="C2444" s="63">
        <v>325</v>
      </c>
      <c r="D2444" s="63">
        <v>1043</v>
      </c>
      <c r="E2444" s="63" t="s">
        <v>48</v>
      </c>
    </row>
    <row r="2445" spans="1:5">
      <c r="A2445" s="67">
        <v>4502</v>
      </c>
      <c r="B2445" s="67">
        <v>51</v>
      </c>
      <c r="C2445" s="63">
        <v>325</v>
      </c>
      <c r="D2445" s="63">
        <v>1043</v>
      </c>
      <c r="E2445" s="63" t="s">
        <v>48</v>
      </c>
    </row>
    <row r="2446" spans="1:5">
      <c r="A2446" s="67">
        <v>4503</v>
      </c>
      <c r="B2446" s="67">
        <v>51</v>
      </c>
      <c r="C2446" s="63">
        <v>325</v>
      </c>
      <c r="D2446" s="63">
        <v>1043</v>
      </c>
      <c r="E2446" s="63" t="s">
        <v>48</v>
      </c>
    </row>
    <row r="2447" spans="1:5">
      <c r="A2447" s="67">
        <v>4504</v>
      </c>
      <c r="B2447" s="67">
        <v>51</v>
      </c>
      <c r="C2447" s="63">
        <v>325</v>
      </c>
      <c r="D2447" s="63">
        <v>1043</v>
      </c>
      <c r="E2447" s="63" t="s">
        <v>48</v>
      </c>
    </row>
    <row r="2448" spans="1:5">
      <c r="A2448" s="67">
        <v>4505</v>
      </c>
      <c r="B2448" s="67">
        <v>51</v>
      </c>
      <c r="C2448" s="63">
        <v>325</v>
      </c>
      <c r="D2448" s="63">
        <v>1043</v>
      </c>
      <c r="E2448" s="63" t="s">
        <v>48</v>
      </c>
    </row>
    <row r="2449" spans="1:5">
      <c r="A2449" s="67">
        <v>4506</v>
      </c>
      <c r="B2449" s="67">
        <v>51</v>
      </c>
      <c r="C2449" s="63">
        <v>325</v>
      </c>
      <c r="D2449" s="63">
        <v>1043</v>
      </c>
      <c r="E2449" s="63" t="s">
        <v>48</v>
      </c>
    </row>
    <row r="2450" spans="1:5">
      <c r="A2450" s="67">
        <v>4507</v>
      </c>
      <c r="B2450" s="67">
        <v>51</v>
      </c>
      <c r="C2450" s="63">
        <v>325</v>
      </c>
      <c r="D2450" s="63">
        <v>1043</v>
      </c>
      <c r="E2450" s="63" t="s">
        <v>48</v>
      </c>
    </row>
    <row r="2451" spans="1:5">
      <c r="A2451" s="67">
        <v>4508</v>
      </c>
      <c r="B2451" s="67">
        <v>51</v>
      </c>
      <c r="C2451" s="63">
        <v>325</v>
      </c>
      <c r="D2451" s="63">
        <v>1043</v>
      </c>
      <c r="E2451" s="63" t="s">
        <v>48</v>
      </c>
    </row>
    <row r="2452" spans="1:5">
      <c r="A2452" s="67">
        <v>4509</v>
      </c>
      <c r="B2452" s="67">
        <v>51</v>
      </c>
      <c r="C2452" s="63">
        <v>325</v>
      </c>
      <c r="D2452" s="63">
        <v>1043</v>
      </c>
      <c r="E2452" s="63" t="s">
        <v>48</v>
      </c>
    </row>
    <row r="2453" spans="1:5">
      <c r="A2453" s="67">
        <v>4510</v>
      </c>
      <c r="B2453" s="67">
        <v>51</v>
      </c>
      <c r="C2453" s="63">
        <v>325</v>
      </c>
      <c r="D2453" s="63">
        <v>1043</v>
      </c>
      <c r="E2453" s="63" t="s">
        <v>48</v>
      </c>
    </row>
    <row r="2454" spans="1:5">
      <c r="A2454" s="67">
        <v>4511</v>
      </c>
      <c r="B2454" s="67">
        <v>51</v>
      </c>
      <c r="C2454" s="63">
        <v>325</v>
      </c>
      <c r="D2454" s="63">
        <v>1043</v>
      </c>
      <c r="E2454" s="63" t="s">
        <v>48</v>
      </c>
    </row>
    <row r="2455" spans="1:5">
      <c r="A2455" s="67">
        <v>4512</v>
      </c>
      <c r="B2455" s="67">
        <v>51</v>
      </c>
      <c r="C2455" s="63">
        <v>325</v>
      </c>
      <c r="D2455" s="63">
        <v>1043</v>
      </c>
      <c r="E2455" s="63" t="s">
        <v>48</v>
      </c>
    </row>
    <row r="2456" spans="1:5">
      <c r="A2456" s="67">
        <v>4514</v>
      </c>
      <c r="B2456" s="67">
        <v>51</v>
      </c>
      <c r="C2456" s="63">
        <v>325</v>
      </c>
      <c r="D2456" s="63">
        <v>1043</v>
      </c>
      <c r="E2456" s="63" t="s">
        <v>48</v>
      </c>
    </row>
    <row r="2457" spans="1:5">
      <c r="A2457" s="67">
        <v>4515</v>
      </c>
      <c r="B2457" s="67">
        <v>51</v>
      </c>
      <c r="C2457" s="63">
        <v>325</v>
      </c>
      <c r="D2457" s="63">
        <v>1043</v>
      </c>
      <c r="E2457" s="63" t="s">
        <v>48</v>
      </c>
    </row>
    <row r="2458" spans="1:5">
      <c r="A2458" s="67">
        <v>4516</v>
      </c>
      <c r="B2458" s="67">
        <v>51</v>
      </c>
      <c r="C2458" s="63">
        <v>325</v>
      </c>
      <c r="D2458" s="63">
        <v>1043</v>
      </c>
      <c r="E2458" s="63" t="s">
        <v>48</v>
      </c>
    </row>
    <row r="2459" spans="1:5">
      <c r="A2459" s="67">
        <v>4517</v>
      </c>
      <c r="B2459" s="67">
        <v>51</v>
      </c>
      <c r="C2459" s="63">
        <v>325</v>
      </c>
      <c r="D2459" s="63">
        <v>1043</v>
      </c>
      <c r="E2459" s="63" t="s">
        <v>48</v>
      </c>
    </row>
    <row r="2460" spans="1:5">
      <c r="A2460" s="67">
        <v>4518</v>
      </c>
      <c r="B2460" s="67">
        <v>51</v>
      </c>
      <c r="C2460" s="63">
        <v>325</v>
      </c>
      <c r="D2460" s="63">
        <v>1043</v>
      </c>
      <c r="E2460" s="63" t="s">
        <v>48</v>
      </c>
    </row>
    <row r="2461" spans="1:5">
      <c r="A2461" s="67">
        <v>4519</v>
      </c>
      <c r="B2461" s="67">
        <v>51</v>
      </c>
      <c r="C2461" s="63">
        <v>325</v>
      </c>
      <c r="D2461" s="63">
        <v>1043</v>
      </c>
      <c r="E2461" s="63" t="s">
        <v>48</v>
      </c>
    </row>
    <row r="2462" spans="1:5">
      <c r="A2462" s="67">
        <v>4520</v>
      </c>
      <c r="B2462" s="67">
        <v>51</v>
      </c>
      <c r="C2462" s="63">
        <v>325</v>
      </c>
      <c r="D2462" s="63">
        <v>1043</v>
      </c>
      <c r="E2462" s="63" t="s">
        <v>48</v>
      </c>
    </row>
    <row r="2463" spans="1:5">
      <c r="A2463" s="67">
        <v>4521</v>
      </c>
      <c r="B2463" s="67">
        <v>51</v>
      </c>
      <c r="C2463" s="63">
        <v>325</v>
      </c>
      <c r="D2463" s="63">
        <v>1043</v>
      </c>
      <c r="E2463" s="63" t="s">
        <v>48</v>
      </c>
    </row>
    <row r="2464" spans="1:5">
      <c r="A2464" s="67">
        <v>4550</v>
      </c>
      <c r="B2464" s="67">
        <v>51</v>
      </c>
      <c r="C2464" s="63">
        <v>325</v>
      </c>
      <c r="D2464" s="63">
        <v>1043</v>
      </c>
      <c r="E2464" s="63" t="s">
        <v>48</v>
      </c>
    </row>
    <row r="2465" spans="1:5">
      <c r="A2465" s="67">
        <v>4551</v>
      </c>
      <c r="B2465" s="67">
        <v>51</v>
      </c>
      <c r="C2465" s="63">
        <v>325</v>
      </c>
      <c r="D2465" s="63">
        <v>1043</v>
      </c>
      <c r="E2465" s="63" t="s">
        <v>48</v>
      </c>
    </row>
    <row r="2466" spans="1:5">
      <c r="A2466" s="67">
        <v>4552</v>
      </c>
      <c r="B2466" s="67">
        <v>51</v>
      </c>
      <c r="C2466" s="63">
        <v>325</v>
      </c>
      <c r="D2466" s="63">
        <v>1043</v>
      </c>
      <c r="E2466" s="63" t="s">
        <v>48</v>
      </c>
    </row>
    <row r="2467" spans="1:5">
      <c r="A2467" s="67">
        <v>4553</v>
      </c>
      <c r="B2467" s="67">
        <v>51</v>
      </c>
      <c r="C2467" s="63">
        <v>325</v>
      </c>
      <c r="D2467" s="63">
        <v>1043</v>
      </c>
      <c r="E2467" s="63" t="s">
        <v>48</v>
      </c>
    </row>
    <row r="2468" spans="1:5">
      <c r="A2468" s="67">
        <v>4554</v>
      </c>
      <c r="B2468" s="67">
        <v>51</v>
      </c>
      <c r="C2468" s="63">
        <v>325</v>
      </c>
      <c r="D2468" s="63">
        <v>1043</v>
      </c>
      <c r="E2468" s="63" t="s">
        <v>48</v>
      </c>
    </row>
    <row r="2469" spans="1:5">
      <c r="A2469" s="67">
        <v>4555</v>
      </c>
      <c r="B2469" s="67">
        <v>51</v>
      </c>
      <c r="C2469" s="63">
        <v>325</v>
      </c>
      <c r="D2469" s="63">
        <v>1043</v>
      </c>
      <c r="E2469" s="63" t="s">
        <v>48</v>
      </c>
    </row>
    <row r="2470" spans="1:5">
      <c r="A2470" s="67">
        <v>4556</v>
      </c>
      <c r="B2470" s="67">
        <v>51</v>
      </c>
      <c r="C2470" s="63">
        <v>325</v>
      </c>
      <c r="D2470" s="63">
        <v>1043</v>
      </c>
      <c r="E2470" s="63" t="s">
        <v>48</v>
      </c>
    </row>
    <row r="2471" spans="1:5">
      <c r="A2471" s="67">
        <v>4557</v>
      </c>
      <c r="B2471" s="67">
        <v>51</v>
      </c>
      <c r="C2471" s="63">
        <v>325</v>
      </c>
      <c r="D2471" s="63">
        <v>1043</v>
      </c>
      <c r="E2471" s="63" t="s">
        <v>48</v>
      </c>
    </row>
    <row r="2472" spans="1:5">
      <c r="A2472" s="67">
        <v>4558</v>
      </c>
      <c r="B2472" s="67">
        <v>51</v>
      </c>
      <c r="C2472" s="63">
        <v>325</v>
      </c>
      <c r="D2472" s="63">
        <v>1043</v>
      </c>
      <c r="E2472" s="63" t="s">
        <v>48</v>
      </c>
    </row>
    <row r="2473" spans="1:5">
      <c r="A2473" s="67">
        <v>4559</v>
      </c>
      <c r="B2473" s="67">
        <v>51</v>
      </c>
      <c r="C2473" s="63">
        <v>325</v>
      </c>
      <c r="D2473" s="63">
        <v>1043</v>
      </c>
      <c r="E2473" s="63" t="s">
        <v>48</v>
      </c>
    </row>
    <row r="2474" spans="1:5">
      <c r="A2474" s="67">
        <v>4560</v>
      </c>
      <c r="B2474" s="67">
        <v>51</v>
      </c>
      <c r="C2474" s="63">
        <v>325</v>
      </c>
      <c r="D2474" s="63">
        <v>1043</v>
      </c>
      <c r="E2474" s="63" t="s">
        <v>48</v>
      </c>
    </row>
    <row r="2475" spans="1:5">
      <c r="A2475" s="67">
        <v>4561</v>
      </c>
      <c r="B2475" s="67">
        <v>51</v>
      </c>
      <c r="C2475" s="63">
        <v>325</v>
      </c>
      <c r="D2475" s="63">
        <v>1043</v>
      </c>
      <c r="E2475" s="63" t="s">
        <v>48</v>
      </c>
    </row>
    <row r="2476" spans="1:5">
      <c r="A2476" s="67">
        <v>4562</v>
      </c>
      <c r="B2476" s="67">
        <v>51</v>
      </c>
      <c r="C2476" s="63">
        <v>325</v>
      </c>
      <c r="D2476" s="63">
        <v>1043</v>
      </c>
      <c r="E2476" s="63" t="s">
        <v>48</v>
      </c>
    </row>
    <row r="2477" spans="1:5">
      <c r="A2477" s="67">
        <v>4563</v>
      </c>
      <c r="B2477" s="67">
        <v>51</v>
      </c>
      <c r="C2477" s="63">
        <v>325</v>
      </c>
      <c r="D2477" s="63">
        <v>1043</v>
      </c>
      <c r="E2477" s="63" t="s">
        <v>48</v>
      </c>
    </row>
    <row r="2478" spans="1:5">
      <c r="A2478" s="67">
        <v>4564</v>
      </c>
      <c r="B2478" s="67">
        <v>51</v>
      </c>
      <c r="C2478" s="63">
        <v>325</v>
      </c>
      <c r="D2478" s="63">
        <v>1043</v>
      </c>
      <c r="E2478" s="63" t="s">
        <v>48</v>
      </c>
    </row>
    <row r="2479" spans="1:5">
      <c r="A2479" s="67">
        <v>4565</v>
      </c>
      <c r="B2479" s="67">
        <v>51</v>
      </c>
      <c r="C2479" s="63">
        <v>325</v>
      </c>
      <c r="D2479" s="63">
        <v>1043</v>
      </c>
      <c r="E2479" s="63" t="s">
        <v>48</v>
      </c>
    </row>
    <row r="2480" spans="1:5">
      <c r="A2480" s="67">
        <v>4566</v>
      </c>
      <c r="B2480" s="67">
        <v>51</v>
      </c>
      <c r="C2480" s="63">
        <v>325</v>
      </c>
      <c r="D2480" s="63">
        <v>1043</v>
      </c>
      <c r="E2480" s="63" t="s">
        <v>48</v>
      </c>
    </row>
    <row r="2481" spans="1:5">
      <c r="A2481" s="67">
        <v>4567</v>
      </c>
      <c r="B2481" s="67">
        <v>51</v>
      </c>
      <c r="C2481" s="63">
        <v>325</v>
      </c>
      <c r="D2481" s="63">
        <v>1043</v>
      </c>
      <c r="E2481" s="63" t="s">
        <v>48</v>
      </c>
    </row>
    <row r="2482" spans="1:5">
      <c r="A2482" s="67">
        <v>4568</v>
      </c>
      <c r="B2482" s="67">
        <v>51</v>
      </c>
      <c r="C2482" s="63">
        <v>325</v>
      </c>
      <c r="D2482" s="63">
        <v>1043</v>
      </c>
      <c r="E2482" s="63" t="s">
        <v>48</v>
      </c>
    </row>
    <row r="2483" spans="1:5">
      <c r="A2483" s="67">
        <v>4569</v>
      </c>
      <c r="B2483" s="67">
        <v>51</v>
      </c>
      <c r="C2483" s="63">
        <v>325</v>
      </c>
      <c r="D2483" s="63">
        <v>1043</v>
      </c>
      <c r="E2483" s="63" t="s">
        <v>48</v>
      </c>
    </row>
    <row r="2484" spans="1:5">
      <c r="A2484" s="67">
        <v>4570</v>
      </c>
      <c r="B2484" s="67">
        <v>50</v>
      </c>
      <c r="C2484" s="63">
        <v>229</v>
      </c>
      <c r="D2484" s="63">
        <v>1375</v>
      </c>
      <c r="E2484" s="63" t="s">
        <v>48</v>
      </c>
    </row>
    <row r="2485" spans="1:5">
      <c r="A2485" s="67">
        <v>4571</v>
      </c>
      <c r="B2485" s="67">
        <v>51</v>
      </c>
      <c r="C2485" s="63">
        <v>325</v>
      </c>
      <c r="D2485" s="63">
        <v>1043</v>
      </c>
      <c r="E2485" s="63" t="s">
        <v>48</v>
      </c>
    </row>
    <row r="2486" spans="1:5">
      <c r="A2486" s="67">
        <v>4572</v>
      </c>
      <c r="B2486" s="67">
        <v>51</v>
      </c>
      <c r="C2486" s="63">
        <v>325</v>
      </c>
      <c r="D2486" s="63">
        <v>1043</v>
      </c>
      <c r="E2486" s="63" t="s">
        <v>48</v>
      </c>
    </row>
    <row r="2487" spans="1:5">
      <c r="A2487" s="67">
        <v>4573</v>
      </c>
      <c r="B2487" s="67">
        <v>51</v>
      </c>
      <c r="C2487" s="63">
        <v>325</v>
      </c>
      <c r="D2487" s="63">
        <v>1043</v>
      </c>
      <c r="E2487" s="63" t="s">
        <v>48</v>
      </c>
    </row>
    <row r="2488" spans="1:5">
      <c r="A2488" s="67">
        <v>4574</v>
      </c>
      <c r="B2488" s="67">
        <v>51</v>
      </c>
      <c r="C2488" s="63">
        <v>325</v>
      </c>
      <c r="D2488" s="63">
        <v>1043</v>
      </c>
      <c r="E2488" s="63" t="s">
        <v>48</v>
      </c>
    </row>
    <row r="2489" spans="1:5">
      <c r="A2489" s="67">
        <v>4575</v>
      </c>
      <c r="B2489" s="67">
        <v>51</v>
      </c>
      <c r="C2489" s="63">
        <v>325</v>
      </c>
      <c r="D2489" s="63">
        <v>1043</v>
      </c>
      <c r="E2489" s="63" t="s">
        <v>48</v>
      </c>
    </row>
    <row r="2490" spans="1:5">
      <c r="A2490" s="67">
        <v>4580</v>
      </c>
      <c r="B2490" s="67">
        <v>50</v>
      </c>
      <c r="C2490" s="63">
        <v>229</v>
      </c>
      <c r="D2490" s="63">
        <v>1375</v>
      </c>
      <c r="E2490" s="63" t="s">
        <v>48</v>
      </c>
    </row>
    <row r="2491" spans="1:5">
      <c r="A2491" s="67">
        <v>4581</v>
      </c>
      <c r="B2491" s="67">
        <v>50</v>
      </c>
      <c r="C2491" s="63">
        <v>229</v>
      </c>
      <c r="D2491" s="63">
        <v>1375</v>
      </c>
      <c r="E2491" s="63" t="s">
        <v>48</v>
      </c>
    </row>
    <row r="2492" spans="1:5">
      <c r="A2492" s="67">
        <v>4600</v>
      </c>
      <c r="B2492" s="67">
        <v>50</v>
      </c>
      <c r="C2492" s="63">
        <v>229</v>
      </c>
      <c r="D2492" s="63">
        <v>1375</v>
      </c>
      <c r="E2492" s="63" t="s">
        <v>48</v>
      </c>
    </row>
    <row r="2493" spans="1:5">
      <c r="A2493" s="67">
        <v>4601</v>
      </c>
      <c r="B2493" s="67">
        <v>50</v>
      </c>
      <c r="C2493" s="63">
        <v>229</v>
      </c>
      <c r="D2493" s="63">
        <v>1375</v>
      </c>
      <c r="E2493" s="63" t="s">
        <v>48</v>
      </c>
    </row>
    <row r="2494" spans="1:5">
      <c r="A2494" s="67">
        <v>4605</v>
      </c>
      <c r="B2494" s="67">
        <v>50</v>
      </c>
      <c r="C2494" s="63">
        <v>229</v>
      </c>
      <c r="D2494" s="63">
        <v>1375</v>
      </c>
      <c r="E2494" s="63" t="s">
        <v>48</v>
      </c>
    </row>
    <row r="2495" spans="1:5">
      <c r="A2495" s="67">
        <v>4606</v>
      </c>
      <c r="B2495" s="67">
        <v>50</v>
      </c>
      <c r="C2495" s="63">
        <v>229</v>
      </c>
      <c r="D2495" s="63">
        <v>1375</v>
      </c>
      <c r="E2495" s="63" t="s">
        <v>48</v>
      </c>
    </row>
    <row r="2496" spans="1:5">
      <c r="A2496" s="67">
        <v>4608</v>
      </c>
      <c r="B2496" s="67">
        <v>50</v>
      </c>
      <c r="C2496" s="63">
        <v>229</v>
      </c>
      <c r="D2496" s="63">
        <v>1375</v>
      </c>
      <c r="E2496" s="63" t="s">
        <v>48</v>
      </c>
    </row>
    <row r="2497" spans="1:5">
      <c r="A2497" s="67">
        <v>4610</v>
      </c>
      <c r="B2497" s="67">
        <v>50</v>
      </c>
      <c r="C2497" s="63">
        <v>229</v>
      </c>
      <c r="D2497" s="63">
        <v>1375</v>
      </c>
      <c r="E2497" s="63" t="s">
        <v>48</v>
      </c>
    </row>
    <row r="2498" spans="1:5">
      <c r="A2498" s="67">
        <v>4611</v>
      </c>
      <c r="B2498" s="67">
        <v>50</v>
      </c>
      <c r="C2498" s="63">
        <v>229</v>
      </c>
      <c r="D2498" s="63">
        <v>1375</v>
      </c>
      <c r="E2498" s="63" t="s">
        <v>48</v>
      </c>
    </row>
    <row r="2499" spans="1:5">
      <c r="A2499" s="67">
        <v>4612</v>
      </c>
      <c r="B2499" s="67">
        <v>50</v>
      </c>
      <c r="C2499" s="63">
        <v>229</v>
      </c>
      <c r="D2499" s="63">
        <v>1375</v>
      </c>
      <c r="E2499" s="63" t="s">
        <v>48</v>
      </c>
    </row>
    <row r="2500" spans="1:5">
      <c r="A2500" s="67">
        <v>4613</v>
      </c>
      <c r="B2500" s="67">
        <v>50</v>
      </c>
      <c r="C2500" s="63">
        <v>229</v>
      </c>
      <c r="D2500" s="63">
        <v>1375</v>
      </c>
      <c r="E2500" s="63" t="s">
        <v>48</v>
      </c>
    </row>
    <row r="2501" spans="1:5">
      <c r="A2501" s="67">
        <v>4614</v>
      </c>
      <c r="B2501" s="67">
        <v>50</v>
      </c>
      <c r="C2501" s="63">
        <v>229</v>
      </c>
      <c r="D2501" s="63">
        <v>1375</v>
      </c>
      <c r="E2501" s="63" t="s">
        <v>48</v>
      </c>
    </row>
    <row r="2502" spans="1:5">
      <c r="A2502" s="67">
        <v>4615</v>
      </c>
      <c r="B2502" s="67">
        <v>50</v>
      </c>
      <c r="C2502" s="63">
        <v>229</v>
      </c>
      <c r="D2502" s="63">
        <v>1375</v>
      </c>
      <c r="E2502" s="63" t="s">
        <v>48</v>
      </c>
    </row>
    <row r="2503" spans="1:5">
      <c r="A2503" s="67">
        <v>4620</v>
      </c>
      <c r="B2503" s="67">
        <v>50</v>
      </c>
      <c r="C2503" s="63">
        <v>229</v>
      </c>
      <c r="D2503" s="63">
        <v>1375</v>
      </c>
      <c r="E2503" s="63" t="s">
        <v>48</v>
      </c>
    </row>
    <row r="2504" spans="1:5">
      <c r="A2504" s="67">
        <v>4621</v>
      </c>
      <c r="B2504" s="67">
        <v>50</v>
      </c>
      <c r="C2504" s="63">
        <v>229</v>
      </c>
      <c r="D2504" s="63">
        <v>1375</v>
      </c>
      <c r="E2504" s="63" t="s">
        <v>48</v>
      </c>
    </row>
    <row r="2505" spans="1:5">
      <c r="A2505" s="67">
        <v>4625</v>
      </c>
      <c r="B2505" s="67">
        <v>50</v>
      </c>
      <c r="C2505" s="63">
        <v>229</v>
      </c>
      <c r="D2505" s="63">
        <v>1375</v>
      </c>
      <c r="E2505" s="63" t="s">
        <v>48</v>
      </c>
    </row>
    <row r="2506" spans="1:5">
      <c r="A2506" s="67">
        <v>4626</v>
      </c>
      <c r="B2506" s="67">
        <v>50</v>
      </c>
      <c r="C2506" s="63">
        <v>229</v>
      </c>
      <c r="D2506" s="63">
        <v>1375</v>
      </c>
      <c r="E2506" s="63" t="s">
        <v>48</v>
      </c>
    </row>
    <row r="2507" spans="1:5">
      <c r="A2507" s="67">
        <v>4627</v>
      </c>
      <c r="B2507" s="67">
        <v>50</v>
      </c>
      <c r="C2507" s="63">
        <v>229</v>
      </c>
      <c r="D2507" s="63">
        <v>1375</v>
      </c>
      <c r="E2507" s="63" t="s">
        <v>48</v>
      </c>
    </row>
    <row r="2508" spans="1:5">
      <c r="A2508" s="67">
        <v>4630</v>
      </c>
      <c r="B2508" s="67">
        <v>50</v>
      </c>
      <c r="C2508" s="63">
        <v>229</v>
      </c>
      <c r="D2508" s="63">
        <v>1375</v>
      </c>
      <c r="E2508" s="63" t="s">
        <v>48</v>
      </c>
    </row>
    <row r="2509" spans="1:5">
      <c r="A2509" s="67">
        <v>4650</v>
      </c>
      <c r="B2509" s="67">
        <v>50</v>
      </c>
      <c r="C2509" s="63">
        <v>229</v>
      </c>
      <c r="D2509" s="63">
        <v>1375</v>
      </c>
      <c r="E2509" s="63" t="s">
        <v>48</v>
      </c>
    </row>
    <row r="2510" spans="1:5">
      <c r="A2510" s="67">
        <v>4655</v>
      </c>
      <c r="B2510" s="67">
        <v>50</v>
      </c>
      <c r="C2510" s="63">
        <v>229</v>
      </c>
      <c r="D2510" s="63">
        <v>1375</v>
      </c>
      <c r="E2510" s="63" t="s">
        <v>48</v>
      </c>
    </row>
    <row r="2511" spans="1:5">
      <c r="A2511" s="67">
        <v>4659</v>
      </c>
      <c r="B2511" s="67">
        <v>50</v>
      </c>
      <c r="C2511" s="63">
        <v>229</v>
      </c>
      <c r="D2511" s="63">
        <v>1375</v>
      </c>
      <c r="E2511" s="63" t="s">
        <v>48</v>
      </c>
    </row>
    <row r="2512" spans="1:5">
      <c r="A2512" s="67">
        <v>4660</v>
      </c>
      <c r="B2512" s="67">
        <v>50</v>
      </c>
      <c r="C2512" s="63">
        <v>229</v>
      </c>
      <c r="D2512" s="63">
        <v>1375</v>
      </c>
      <c r="E2512" s="63" t="s">
        <v>48</v>
      </c>
    </row>
    <row r="2513" spans="1:5">
      <c r="A2513" s="67">
        <v>4662</v>
      </c>
      <c r="B2513" s="67">
        <v>50</v>
      </c>
      <c r="C2513" s="63">
        <v>229</v>
      </c>
      <c r="D2513" s="63">
        <v>1375</v>
      </c>
      <c r="E2513" s="63" t="s">
        <v>48</v>
      </c>
    </row>
    <row r="2514" spans="1:5">
      <c r="A2514" s="67">
        <v>4670</v>
      </c>
      <c r="B2514" s="67">
        <v>50</v>
      </c>
      <c r="C2514" s="63">
        <v>229</v>
      </c>
      <c r="D2514" s="63">
        <v>1375</v>
      </c>
      <c r="E2514" s="63" t="s">
        <v>48</v>
      </c>
    </row>
    <row r="2515" spans="1:5">
      <c r="A2515" s="67">
        <v>4671</v>
      </c>
      <c r="B2515" s="67">
        <v>50</v>
      </c>
      <c r="C2515" s="63">
        <v>229</v>
      </c>
      <c r="D2515" s="63">
        <v>1375</v>
      </c>
      <c r="E2515" s="63" t="s">
        <v>48</v>
      </c>
    </row>
    <row r="2516" spans="1:5">
      <c r="A2516" s="67">
        <v>4673</v>
      </c>
      <c r="B2516" s="67">
        <v>50</v>
      </c>
      <c r="C2516" s="63">
        <v>229</v>
      </c>
      <c r="D2516" s="63">
        <v>1375</v>
      </c>
      <c r="E2516" s="63" t="s">
        <v>48</v>
      </c>
    </row>
    <row r="2517" spans="1:5">
      <c r="A2517" s="67">
        <v>4674</v>
      </c>
      <c r="B2517" s="67">
        <v>50</v>
      </c>
      <c r="C2517" s="63">
        <v>229</v>
      </c>
      <c r="D2517" s="63">
        <v>1375</v>
      </c>
      <c r="E2517" s="63" t="s">
        <v>48</v>
      </c>
    </row>
    <row r="2518" spans="1:5">
      <c r="A2518" s="67">
        <v>4676</v>
      </c>
      <c r="B2518" s="67">
        <v>50</v>
      </c>
      <c r="C2518" s="63">
        <v>229</v>
      </c>
      <c r="D2518" s="63">
        <v>1375</v>
      </c>
      <c r="E2518" s="63" t="s">
        <v>48</v>
      </c>
    </row>
    <row r="2519" spans="1:5">
      <c r="A2519" s="67">
        <v>4677</v>
      </c>
      <c r="B2519" s="67">
        <v>43</v>
      </c>
      <c r="C2519" s="63">
        <v>140</v>
      </c>
      <c r="D2519" s="63">
        <v>1424</v>
      </c>
      <c r="E2519" s="63" t="s">
        <v>48</v>
      </c>
    </row>
    <row r="2520" spans="1:5">
      <c r="A2520" s="67">
        <v>4678</v>
      </c>
      <c r="B2520" s="67">
        <v>43</v>
      </c>
      <c r="C2520" s="63">
        <v>140</v>
      </c>
      <c r="D2520" s="63">
        <v>1424</v>
      </c>
      <c r="E2520" s="63" t="s">
        <v>48</v>
      </c>
    </row>
    <row r="2521" spans="1:5">
      <c r="A2521" s="67">
        <v>4680</v>
      </c>
      <c r="B2521" s="67">
        <v>43</v>
      </c>
      <c r="C2521" s="63">
        <v>140</v>
      </c>
      <c r="D2521" s="63">
        <v>1424</v>
      </c>
      <c r="E2521" s="63" t="s">
        <v>48</v>
      </c>
    </row>
    <row r="2522" spans="1:5">
      <c r="A2522" s="67">
        <v>4694</v>
      </c>
      <c r="B2522" s="67">
        <v>43</v>
      </c>
      <c r="C2522" s="63">
        <v>140</v>
      </c>
      <c r="D2522" s="63">
        <v>1424</v>
      </c>
      <c r="E2522" s="63" t="s">
        <v>48</v>
      </c>
    </row>
    <row r="2523" spans="1:5">
      <c r="A2523" s="67">
        <v>4695</v>
      </c>
      <c r="B2523" s="67">
        <v>43</v>
      </c>
      <c r="C2523" s="63">
        <v>140</v>
      </c>
      <c r="D2523" s="63">
        <v>1424</v>
      </c>
      <c r="E2523" s="63" t="s">
        <v>48</v>
      </c>
    </row>
    <row r="2524" spans="1:5">
      <c r="A2524" s="67">
        <v>4697</v>
      </c>
      <c r="B2524" s="67">
        <v>43</v>
      </c>
      <c r="C2524" s="63">
        <v>140</v>
      </c>
      <c r="D2524" s="63">
        <v>1424</v>
      </c>
      <c r="E2524" s="63" t="s">
        <v>48</v>
      </c>
    </row>
    <row r="2525" spans="1:5">
      <c r="A2525" s="67">
        <v>4699</v>
      </c>
      <c r="B2525" s="67">
        <v>43</v>
      </c>
      <c r="C2525" s="63">
        <v>140</v>
      </c>
      <c r="D2525" s="63">
        <v>1424</v>
      </c>
      <c r="E2525" s="63" t="s">
        <v>48</v>
      </c>
    </row>
    <row r="2526" spans="1:5">
      <c r="A2526" s="67">
        <v>4700</v>
      </c>
      <c r="B2526" s="67">
        <v>43</v>
      </c>
      <c r="C2526" s="63">
        <v>140</v>
      </c>
      <c r="D2526" s="63">
        <v>1424</v>
      </c>
      <c r="E2526" s="63" t="s">
        <v>48</v>
      </c>
    </row>
    <row r="2527" spans="1:5">
      <c r="A2527" s="67">
        <v>4701</v>
      </c>
      <c r="B2527" s="67">
        <v>43</v>
      </c>
      <c r="C2527" s="63">
        <v>140</v>
      </c>
      <c r="D2527" s="63">
        <v>1424</v>
      </c>
      <c r="E2527" s="63" t="s">
        <v>48</v>
      </c>
    </row>
    <row r="2528" spans="1:5">
      <c r="A2528" s="67">
        <v>4702</v>
      </c>
      <c r="B2528" s="67">
        <v>43</v>
      </c>
      <c r="C2528" s="63">
        <v>140</v>
      </c>
      <c r="D2528" s="63">
        <v>1424</v>
      </c>
      <c r="E2528" s="63" t="s">
        <v>48</v>
      </c>
    </row>
    <row r="2529" spans="1:5">
      <c r="A2529" s="67">
        <v>4703</v>
      </c>
      <c r="B2529" s="67">
        <v>43</v>
      </c>
      <c r="C2529" s="63">
        <v>140</v>
      </c>
      <c r="D2529" s="63">
        <v>1424</v>
      </c>
      <c r="E2529" s="63" t="s">
        <v>48</v>
      </c>
    </row>
    <row r="2530" spans="1:5">
      <c r="A2530" s="67">
        <v>4704</v>
      </c>
      <c r="B2530" s="67">
        <v>43</v>
      </c>
      <c r="C2530" s="63">
        <v>140</v>
      </c>
      <c r="D2530" s="63">
        <v>1424</v>
      </c>
      <c r="E2530" s="63" t="s">
        <v>48</v>
      </c>
    </row>
    <row r="2531" spans="1:5">
      <c r="A2531" s="67">
        <v>4705</v>
      </c>
      <c r="B2531" s="67">
        <v>43</v>
      </c>
      <c r="C2531" s="63">
        <v>140</v>
      </c>
      <c r="D2531" s="63">
        <v>1424</v>
      </c>
      <c r="E2531" s="63" t="s">
        <v>48</v>
      </c>
    </row>
    <row r="2532" spans="1:5">
      <c r="A2532" s="67">
        <v>4706</v>
      </c>
      <c r="B2532" s="67">
        <v>43</v>
      </c>
      <c r="C2532" s="63">
        <v>140</v>
      </c>
      <c r="D2532" s="63">
        <v>1424</v>
      </c>
      <c r="E2532" s="63" t="s">
        <v>48</v>
      </c>
    </row>
    <row r="2533" spans="1:5">
      <c r="A2533" s="67">
        <v>4707</v>
      </c>
      <c r="B2533" s="67">
        <v>43</v>
      </c>
      <c r="C2533" s="63">
        <v>140</v>
      </c>
      <c r="D2533" s="63">
        <v>1424</v>
      </c>
      <c r="E2533" s="63" t="s">
        <v>48</v>
      </c>
    </row>
    <row r="2534" spans="1:5">
      <c r="A2534" s="67">
        <v>4709</v>
      </c>
      <c r="B2534" s="67">
        <v>43</v>
      </c>
      <c r="C2534" s="63">
        <v>140</v>
      </c>
      <c r="D2534" s="63">
        <v>1424</v>
      </c>
      <c r="E2534" s="63" t="s">
        <v>48</v>
      </c>
    </row>
    <row r="2535" spans="1:5">
      <c r="A2535" s="67">
        <v>4714</v>
      </c>
      <c r="B2535" s="67">
        <v>43</v>
      </c>
      <c r="C2535" s="63">
        <v>140</v>
      </c>
      <c r="D2535" s="63">
        <v>1424</v>
      </c>
      <c r="E2535" s="63" t="s">
        <v>48</v>
      </c>
    </row>
    <row r="2536" spans="1:5">
      <c r="A2536" s="67">
        <v>4715</v>
      </c>
      <c r="B2536" s="67">
        <v>43</v>
      </c>
      <c r="C2536" s="63">
        <v>140</v>
      </c>
      <c r="D2536" s="63">
        <v>1424</v>
      </c>
      <c r="E2536" s="63" t="s">
        <v>48</v>
      </c>
    </row>
    <row r="2537" spans="1:5">
      <c r="A2537" s="67">
        <v>4716</v>
      </c>
      <c r="B2537" s="67">
        <v>43</v>
      </c>
      <c r="C2537" s="63">
        <v>140</v>
      </c>
      <c r="D2537" s="63">
        <v>1424</v>
      </c>
      <c r="E2537" s="63" t="s">
        <v>48</v>
      </c>
    </row>
    <row r="2538" spans="1:5">
      <c r="A2538" s="67">
        <v>4717</v>
      </c>
      <c r="B2538" s="67">
        <v>44</v>
      </c>
      <c r="C2538" s="63">
        <v>207</v>
      </c>
      <c r="D2538" s="63">
        <v>1143</v>
      </c>
      <c r="E2538" s="63" t="s">
        <v>48</v>
      </c>
    </row>
    <row r="2539" spans="1:5">
      <c r="A2539" s="67">
        <v>4718</v>
      </c>
      <c r="B2539" s="67">
        <v>43</v>
      </c>
      <c r="C2539" s="63">
        <v>140</v>
      </c>
      <c r="D2539" s="63">
        <v>1424</v>
      </c>
      <c r="E2539" s="63" t="s">
        <v>48</v>
      </c>
    </row>
    <row r="2540" spans="1:5">
      <c r="A2540" s="67">
        <v>4719</v>
      </c>
      <c r="B2540" s="67">
        <v>43</v>
      </c>
      <c r="C2540" s="63">
        <v>140</v>
      </c>
      <c r="D2540" s="63">
        <v>1424</v>
      </c>
      <c r="E2540" s="63" t="s">
        <v>48</v>
      </c>
    </row>
    <row r="2541" spans="1:5">
      <c r="A2541" s="67">
        <v>4720</v>
      </c>
      <c r="B2541" s="67">
        <v>44</v>
      </c>
      <c r="C2541" s="63">
        <v>207</v>
      </c>
      <c r="D2541" s="63">
        <v>1143</v>
      </c>
      <c r="E2541" s="63" t="s">
        <v>48</v>
      </c>
    </row>
    <row r="2542" spans="1:5">
      <c r="A2542" s="67">
        <v>4721</v>
      </c>
      <c r="B2542" s="67">
        <v>44</v>
      </c>
      <c r="C2542" s="63">
        <v>207</v>
      </c>
      <c r="D2542" s="63">
        <v>1143</v>
      </c>
      <c r="E2542" s="63" t="s">
        <v>48</v>
      </c>
    </row>
    <row r="2543" spans="1:5">
      <c r="A2543" s="67">
        <v>4722</v>
      </c>
      <c r="B2543" s="67">
        <v>44</v>
      </c>
      <c r="C2543" s="63">
        <v>207</v>
      </c>
      <c r="D2543" s="63">
        <v>1143</v>
      </c>
      <c r="E2543" s="63" t="s">
        <v>48</v>
      </c>
    </row>
    <row r="2544" spans="1:5">
      <c r="A2544" s="67">
        <v>4724</v>
      </c>
      <c r="B2544" s="67">
        <v>45</v>
      </c>
      <c r="C2544" s="63">
        <v>255</v>
      </c>
      <c r="D2544" s="63">
        <v>1024</v>
      </c>
      <c r="E2544" s="63" t="s">
        <v>48</v>
      </c>
    </row>
    <row r="2545" spans="1:5">
      <c r="A2545" s="67">
        <v>4725</v>
      </c>
      <c r="B2545" s="67">
        <v>45</v>
      </c>
      <c r="C2545" s="63">
        <v>255</v>
      </c>
      <c r="D2545" s="63">
        <v>1024</v>
      </c>
      <c r="E2545" s="63" t="s">
        <v>48</v>
      </c>
    </row>
    <row r="2546" spans="1:5">
      <c r="A2546" s="67">
        <v>4726</v>
      </c>
      <c r="B2546" s="67">
        <v>45</v>
      </c>
      <c r="C2546" s="63">
        <v>255</v>
      </c>
      <c r="D2546" s="63">
        <v>1024</v>
      </c>
      <c r="E2546" s="63" t="s">
        <v>48</v>
      </c>
    </row>
    <row r="2547" spans="1:5">
      <c r="A2547" s="67">
        <v>4727</v>
      </c>
      <c r="B2547" s="67">
        <v>45</v>
      </c>
      <c r="C2547" s="63">
        <v>255</v>
      </c>
      <c r="D2547" s="63">
        <v>1024</v>
      </c>
      <c r="E2547" s="63" t="s">
        <v>48</v>
      </c>
    </row>
    <row r="2548" spans="1:5">
      <c r="A2548" s="67">
        <v>4730</v>
      </c>
      <c r="B2548" s="67">
        <v>45</v>
      </c>
      <c r="C2548" s="63">
        <v>255</v>
      </c>
      <c r="D2548" s="63">
        <v>1024</v>
      </c>
      <c r="E2548" s="63" t="s">
        <v>48</v>
      </c>
    </row>
    <row r="2549" spans="1:5">
      <c r="A2549" s="67">
        <v>4731</v>
      </c>
      <c r="B2549" s="67">
        <v>45</v>
      </c>
      <c r="C2549" s="63">
        <v>255</v>
      </c>
      <c r="D2549" s="63">
        <v>1024</v>
      </c>
      <c r="E2549" s="63" t="s">
        <v>48</v>
      </c>
    </row>
    <row r="2550" spans="1:5">
      <c r="A2550" s="67">
        <v>4732</v>
      </c>
      <c r="B2550" s="67">
        <v>45</v>
      </c>
      <c r="C2550" s="63">
        <v>255</v>
      </c>
      <c r="D2550" s="63">
        <v>1024</v>
      </c>
      <c r="E2550" s="63" t="s">
        <v>48</v>
      </c>
    </row>
    <row r="2551" spans="1:5">
      <c r="A2551" s="67">
        <v>4733</v>
      </c>
      <c r="B2551" s="67">
        <v>45</v>
      </c>
      <c r="C2551" s="63">
        <v>255</v>
      </c>
      <c r="D2551" s="63">
        <v>1024</v>
      </c>
      <c r="E2551" s="63" t="s">
        <v>48</v>
      </c>
    </row>
    <row r="2552" spans="1:5">
      <c r="A2552" s="67">
        <v>4735</v>
      </c>
      <c r="B2552" s="67">
        <v>45</v>
      </c>
      <c r="C2552" s="63">
        <v>255</v>
      </c>
      <c r="D2552" s="63">
        <v>1024</v>
      </c>
      <c r="E2552" s="63" t="s">
        <v>48</v>
      </c>
    </row>
    <row r="2553" spans="1:5">
      <c r="A2553" s="67">
        <v>4736</v>
      </c>
      <c r="B2553" s="67">
        <v>47</v>
      </c>
      <c r="C2553" s="63">
        <v>380</v>
      </c>
      <c r="D2553" s="63">
        <v>820</v>
      </c>
      <c r="E2553" s="63" t="s">
        <v>48</v>
      </c>
    </row>
    <row r="2554" spans="1:5">
      <c r="A2554" s="67">
        <v>4737</v>
      </c>
      <c r="B2554" s="67">
        <v>42</v>
      </c>
      <c r="C2554" s="63">
        <v>98</v>
      </c>
      <c r="D2554" s="63">
        <v>1950</v>
      </c>
      <c r="E2554" s="63" t="s">
        <v>48</v>
      </c>
    </row>
    <row r="2555" spans="1:5">
      <c r="A2555" s="67">
        <v>4738</v>
      </c>
      <c r="B2555" s="67">
        <v>42</v>
      </c>
      <c r="C2555" s="63">
        <v>98</v>
      </c>
      <c r="D2555" s="63">
        <v>1950</v>
      </c>
      <c r="E2555" s="63" t="s">
        <v>48</v>
      </c>
    </row>
    <row r="2556" spans="1:5">
      <c r="A2556" s="67">
        <v>4739</v>
      </c>
      <c r="B2556" s="67">
        <v>42</v>
      </c>
      <c r="C2556" s="63">
        <v>98</v>
      </c>
      <c r="D2556" s="63">
        <v>1950</v>
      </c>
      <c r="E2556" s="63" t="s">
        <v>48</v>
      </c>
    </row>
    <row r="2557" spans="1:5">
      <c r="A2557" s="67">
        <v>4740</v>
      </c>
      <c r="B2557" s="67">
        <v>42</v>
      </c>
      <c r="C2557" s="63">
        <v>98</v>
      </c>
      <c r="D2557" s="63">
        <v>1950</v>
      </c>
      <c r="E2557" s="63" t="s">
        <v>48</v>
      </c>
    </row>
    <row r="2558" spans="1:5">
      <c r="A2558" s="67">
        <v>4741</v>
      </c>
      <c r="B2558" s="67">
        <v>42</v>
      </c>
      <c r="C2558" s="63">
        <v>98</v>
      </c>
      <c r="D2558" s="63">
        <v>1950</v>
      </c>
      <c r="E2558" s="63" t="s">
        <v>48</v>
      </c>
    </row>
    <row r="2559" spans="1:5">
      <c r="A2559" s="67">
        <v>4742</v>
      </c>
      <c r="B2559" s="67">
        <v>42</v>
      </c>
      <c r="C2559" s="63">
        <v>98</v>
      </c>
      <c r="D2559" s="63">
        <v>1950</v>
      </c>
      <c r="E2559" s="63" t="s">
        <v>48</v>
      </c>
    </row>
    <row r="2560" spans="1:5">
      <c r="A2560" s="67">
        <v>4743</v>
      </c>
      <c r="B2560" s="67">
        <v>42</v>
      </c>
      <c r="C2560" s="63">
        <v>98</v>
      </c>
      <c r="D2560" s="63">
        <v>1950</v>
      </c>
      <c r="E2560" s="63" t="s">
        <v>48</v>
      </c>
    </row>
    <row r="2561" spans="1:5">
      <c r="A2561" s="67">
        <v>4744</v>
      </c>
      <c r="B2561" s="67">
        <v>44</v>
      </c>
      <c r="C2561" s="63">
        <v>207</v>
      </c>
      <c r="D2561" s="63">
        <v>1143</v>
      </c>
      <c r="E2561" s="63" t="s">
        <v>48</v>
      </c>
    </row>
    <row r="2562" spans="1:5">
      <c r="A2562" s="67">
        <v>4745</v>
      </c>
      <c r="B2562" s="67">
        <v>44</v>
      </c>
      <c r="C2562" s="63">
        <v>207</v>
      </c>
      <c r="D2562" s="63">
        <v>1143</v>
      </c>
      <c r="E2562" s="63" t="s">
        <v>48</v>
      </c>
    </row>
    <row r="2563" spans="1:5">
      <c r="A2563" s="67">
        <v>4746</v>
      </c>
      <c r="B2563" s="67">
        <v>44</v>
      </c>
      <c r="C2563" s="63">
        <v>207</v>
      </c>
      <c r="D2563" s="63">
        <v>1143</v>
      </c>
      <c r="E2563" s="63" t="s">
        <v>48</v>
      </c>
    </row>
    <row r="2564" spans="1:5">
      <c r="A2564" s="67">
        <v>4750</v>
      </c>
      <c r="B2564" s="67">
        <v>44</v>
      </c>
      <c r="C2564" s="63">
        <v>207</v>
      </c>
      <c r="D2564" s="63">
        <v>1143</v>
      </c>
      <c r="E2564" s="63" t="s">
        <v>48</v>
      </c>
    </row>
    <row r="2565" spans="1:5">
      <c r="A2565" s="67">
        <v>4751</v>
      </c>
      <c r="B2565" s="67">
        <v>42</v>
      </c>
      <c r="C2565" s="63">
        <v>98</v>
      </c>
      <c r="D2565" s="63">
        <v>1950</v>
      </c>
      <c r="E2565" s="63" t="s">
        <v>48</v>
      </c>
    </row>
    <row r="2566" spans="1:5">
      <c r="A2566" s="67">
        <v>4753</v>
      </c>
      <c r="B2566" s="67">
        <v>42</v>
      </c>
      <c r="C2566" s="63">
        <v>98</v>
      </c>
      <c r="D2566" s="63">
        <v>1950</v>
      </c>
      <c r="E2566" s="63" t="s">
        <v>48</v>
      </c>
    </row>
    <row r="2567" spans="1:5">
      <c r="A2567" s="67">
        <v>4754</v>
      </c>
      <c r="B2567" s="67">
        <v>42</v>
      </c>
      <c r="C2567" s="63">
        <v>98</v>
      </c>
      <c r="D2567" s="63">
        <v>1950</v>
      </c>
      <c r="E2567" s="63" t="s">
        <v>48</v>
      </c>
    </row>
    <row r="2568" spans="1:5">
      <c r="A2568" s="67">
        <v>4756</v>
      </c>
      <c r="B2568" s="67">
        <v>42</v>
      </c>
      <c r="C2568" s="63">
        <v>98</v>
      </c>
      <c r="D2568" s="63">
        <v>1950</v>
      </c>
      <c r="E2568" s="63" t="s">
        <v>48</v>
      </c>
    </row>
    <row r="2569" spans="1:5">
      <c r="A2569" s="67">
        <v>4757</v>
      </c>
      <c r="B2569" s="67">
        <v>42</v>
      </c>
      <c r="C2569" s="63">
        <v>98</v>
      </c>
      <c r="D2569" s="63">
        <v>1950</v>
      </c>
      <c r="E2569" s="63" t="s">
        <v>48</v>
      </c>
    </row>
    <row r="2570" spans="1:5">
      <c r="A2570" s="67">
        <v>4798</v>
      </c>
      <c r="B2570" s="67">
        <v>42</v>
      </c>
      <c r="C2570" s="63">
        <v>98</v>
      </c>
      <c r="D2570" s="63">
        <v>1950</v>
      </c>
      <c r="E2570" s="63" t="s">
        <v>48</v>
      </c>
    </row>
    <row r="2571" spans="1:5">
      <c r="A2571" s="67">
        <v>4799</v>
      </c>
      <c r="B2571" s="67">
        <v>42</v>
      </c>
      <c r="C2571" s="63">
        <v>98</v>
      </c>
      <c r="D2571" s="63">
        <v>1950</v>
      </c>
      <c r="E2571" s="63" t="s">
        <v>48</v>
      </c>
    </row>
    <row r="2572" spans="1:5">
      <c r="A2572" s="67">
        <v>4800</v>
      </c>
      <c r="B2572" s="67">
        <v>42</v>
      </c>
      <c r="C2572" s="63">
        <v>98</v>
      </c>
      <c r="D2572" s="63">
        <v>1950</v>
      </c>
      <c r="E2572" s="63" t="s">
        <v>48</v>
      </c>
    </row>
    <row r="2573" spans="1:5">
      <c r="A2573" s="67">
        <v>4801</v>
      </c>
      <c r="B2573" s="67">
        <v>42</v>
      </c>
      <c r="C2573" s="63">
        <v>98</v>
      </c>
      <c r="D2573" s="63">
        <v>1950</v>
      </c>
      <c r="E2573" s="63" t="s">
        <v>48</v>
      </c>
    </row>
    <row r="2574" spans="1:5">
      <c r="A2574" s="67">
        <v>4802</v>
      </c>
      <c r="B2574" s="67">
        <v>42</v>
      </c>
      <c r="C2574" s="63">
        <v>98</v>
      </c>
      <c r="D2574" s="63">
        <v>1950</v>
      </c>
      <c r="E2574" s="63" t="s">
        <v>48</v>
      </c>
    </row>
    <row r="2575" spans="1:5">
      <c r="A2575" s="67">
        <v>4803</v>
      </c>
      <c r="B2575" s="67">
        <v>42</v>
      </c>
      <c r="C2575" s="63">
        <v>98</v>
      </c>
      <c r="D2575" s="63">
        <v>1950</v>
      </c>
      <c r="E2575" s="63" t="s">
        <v>48</v>
      </c>
    </row>
    <row r="2576" spans="1:5">
      <c r="A2576" s="67">
        <v>4804</v>
      </c>
      <c r="B2576" s="67">
        <v>42</v>
      </c>
      <c r="C2576" s="63">
        <v>98</v>
      </c>
      <c r="D2576" s="63">
        <v>1950</v>
      </c>
      <c r="E2576" s="63" t="s">
        <v>48</v>
      </c>
    </row>
    <row r="2577" spans="1:5">
      <c r="A2577" s="67">
        <v>4805</v>
      </c>
      <c r="B2577" s="67">
        <v>42</v>
      </c>
      <c r="C2577" s="63">
        <v>98</v>
      </c>
      <c r="D2577" s="63">
        <v>1950</v>
      </c>
      <c r="E2577" s="63" t="s">
        <v>48</v>
      </c>
    </row>
    <row r="2578" spans="1:5">
      <c r="A2578" s="67">
        <v>4806</v>
      </c>
      <c r="B2578" s="67">
        <v>41</v>
      </c>
      <c r="C2578" s="63">
        <v>17</v>
      </c>
      <c r="D2578" s="63">
        <v>2429</v>
      </c>
      <c r="E2578" s="63" t="s">
        <v>48</v>
      </c>
    </row>
    <row r="2579" spans="1:5">
      <c r="A2579" s="67">
        <v>4807</v>
      </c>
      <c r="B2579" s="67">
        <v>41</v>
      </c>
      <c r="C2579" s="63">
        <v>17</v>
      </c>
      <c r="D2579" s="63">
        <v>2429</v>
      </c>
      <c r="E2579" s="63" t="s">
        <v>48</v>
      </c>
    </row>
    <row r="2580" spans="1:5">
      <c r="A2580" s="67">
        <v>4808</v>
      </c>
      <c r="B2580" s="67">
        <v>41</v>
      </c>
      <c r="C2580" s="63">
        <v>17</v>
      </c>
      <c r="D2580" s="63">
        <v>2429</v>
      </c>
      <c r="E2580" s="63" t="s">
        <v>48</v>
      </c>
    </row>
    <row r="2581" spans="1:5">
      <c r="A2581" s="67">
        <v>4809</v>
      </c>
      <c r="B2581" s="67">
        <v>41</v>
      </c>
      <c r="C2581" s="63">
        <v>17</v>
      </c>
      <c r="D2581" s="63">
        <v>2429</v>
      </c>
      <c r="E2581" s="63" t="s">
        <v>48</v>
      </c>
    </row>
    <row r="2582" spans="1:5">
      <c r="A2582" s="67">
        <v>4810</v>
      </c>
      <c r="B2582" s="67">
        <v>41</v>
      </c>
      <c r="C2582" s="63">
        <v>17</v>
      </c>
      <c r="D2582" s="63">
        <v>2429</v>
      </c>
      <c r="E2582" s="63" t="s">
        <v>48</v>
      </c>
    </row>
    <row r="2583" spans="1:5">
      <c r="A2583" s="67">
        <v>4811</v>
      </c>
      <c r="B2583" s="67">
        <v>41</v>
      </c>
      <c r="C2583" s="63">
        <v>17</v>
      </c>
      <c r="D2583" s="63">
        <v>2429</v>
      </c>
      <c r="E2583" s="63" t="s">
        <v>48</v>
      </c>
    </row>
    <row r="2584" spans="1:5">
      <c r="A2584" s="67">
        <v>4812</v>
      </c>
      <c r="B2584" s="67">
        <v>41</v>
      </c>
      <c r="C2584" s="63">
        <v>17</v>
      </c>
      <c r="D2584" s="63">
        <v>2429</v>
      </c>
      <c r="E2584" s="63" t="s">
        <v>48</v>
      </c>
    </row>
    <row r="2585" spans="1:5">
      <c r="A2585" s="67">
        <v>4813</v>
      </c>
      <c r="B2585" s="67">
        <v>41</v>
      </c>
      <c r="C2585" s="63">
        <v>17</v>
      </c>
      <c r="D2585" s="63">
        <v>2429</v>
      </c>
      <c r="E2585" s="63" t="s">
        <v>48</v>
      </c>
    </row>
    <row r="2586" spans="1:5">
      <c r="A2586" s="67">
        <v>4814</v>
      </c>
      <c r="B2586" s="67">
        <v>41</v>
      </c>
      <c r="C2586" s="63">
        <v>17</v>
      </c>
      <c r="D2586" s="63">
        <v>2429</v>
      </c>
      <c r="E2586" s="63" t="s">
        <v>48</v>
      </c>
    </row>
    <row r="2587" spans="1:5">
      <c r="A2587" s="67">
        <v>4815</v>
      </c>
      <c r="B2587" s="67">
        <v>41</v>
      </c>
      <c r="C2587" s="63">
        <v>17</v>
      </c>
      <c r="D2587" s="63">
        <v>2429</v>
      </c>
      <c r="E2587" s="63" t="s">
        <v>48</v>
      </c>
    </row>
    <row r="2588" spans="1:5">
      <c r="A2588" s="67">
        <v>4816</v>
      </c>
      <c r="B2588" s="67">
        <v>41</v>
      </c>
      <c r="C2588" s="63">
        <v>17</v>
      </c>
      <c r="D2588" s="63">
        <v>2429</v>
      </c>
      <c r="E2588" s="63" t="s">
        <v>48</v>
      </c>
    </row>
    <row r="2589" spans="1:5">
      <c r="A2589" s="67">
        <v>4817</v>
      </c>
      <c r="B2589" s="67">
        <v>41</v>
      </c>
      <c r="C2589" s="63">
        <v>17</v>
      </c>
      <c r="D2589" s="63">
        <v>2429</v>
      </c>
      <c r="E2589" s="63" t="s">
        <v>48</v>
      </c>
    </row>
    <row r="2590" spans="1:5">
      <c r="A2590" s="67">
        <v>4818</v>
      </c>
      <c r="B2590" s="67">
        <v>41</v>
      </c>
      <c r="C2590" s="63">
        <v>17</v>
      </c>
      <c r="D2590" s="63">
        <v>2429</v>
      </c>
      <c r="E2590" s="63" t="s">
        <v>48</v>
      </c>
    </row>
    <row r="2591" spans="1:5">
      <c r="A2591" s="67">
        <v>4819</v>
      </c>
      <c r="B2591" s="67">
        <v>41</v>
      </c>
      <c r="C2591" s="63">
        <v>17</v>
      </c>
      <c r="D2591" s="63">
        <v>2429</v>
      </c>
      <c r="E2591" s="63" t="s">
        <v>48</v>
      </c>
    </row>
    <row r="2592" spans="1:5">
      <c r="A2592" s="67">
        <v>4820</v>
      </c>
      <c r="B2592" s="67">
        <v>38</v>
      </c>
      <c r="C2592" s="63">
        <v>52</v>
      </c>
      <c r="D2592" s="63">
        <v>1470</v>
      </c>
      <c r="E2592" s="63" t="s">
        <v>48</v>
      </c>
    </row>
    <row r="2593" spans="1:5">
      <c r="A2593" s="67">
        <v>4821</v>
      </c>
      <c r="B2593" s="67">
        <v>38</v>
      </c>
      <c r="C2593" s="63">
        <v>52</v>
      </c>
      <c r="D2593" s="63">
        <v>1470</v>
      </c>
      <c r="E2593" s="63" t="s">
        <v>48</v>
      </c>
    </row>
    <row r="2594" spans="1:5">
      <c r="A2594" s="67">
        <v>4822</v>
      </c>
      <c r="B2594" s="67">
        <v>38</v>
      </c>
      <c r="C2594" s="63">
        <v>52</v>
      </c>
      <c r="D2594" s="63">
        <v>1470</v>
      </c>
      <c r="E2594" s="63" t="s">
        <v>48</v>
      </c>
    </row>
    <row r="2595" spans="1:5">
      <c r="A2595" s="67">
        <v>4823</v>
      </c>
      <c r="B2595" s="67">
        <v>46</v>
      </c>
      <c r="C2595" s="63">
        <v>137</v>
      </c>
      <c r="D2595" s="63">
        <v>955</v>
      </c>
      <c r="E2595" s="63" t="s">
        <v>48</v>
      </c>
    </row>
    <row r="2596" spans="1:5">
      <c r="A2596" s="67">
        <v>4824</v>
      </c>
      <c r="B2596" s="67">
        <v>46</v>
      </c>
      <c r="C2596" s="63">
        <v>137</v>
      </c>
      <c r="D2596" s="63">
        <v>955</v>
      </c>
      <c r="E2596" s="63" t="s">
        <v>48</v>
      </c>
    </row>
    <row r="2597" spans="1:5">
      <c r="A2597" s="67">
        <v>4825</v>
      </c>
      <c r="B2597" s="67">
        <v>46</v>
      </c>
      <c r="C2597" s="63">
        <v>137</v>
      </c>
      <c r="D2597" s="63">
        <v>955</v>
      </c>
      <c r="E2597" s="63" t="s">
        <v>48</v>
      </c>
    </row>
    <row r="2598" spans="1:5">
      <c r="A2598" s="67">
        <v>4828</v>
      </c>
      <c r="B2598" s="67">
        <v>46</v>
      </c>
      <c r="C2598" s="63">
        <v>137</v>
      </c>
      <c r="D2598" s="63">
        <v>955</v>
      </c>
      <c r="E2598" s="63" t="s">
        <v>48</v>
      </c>
    </row>
    <row r="2599" spans="1:5">
      <c r="A2599" s="67">
        <v>4829</v>
      </c>
      <c r="B2599" s="67">
        <v>47</v>
      </c>
      <c r="C2599" s="63">
        <v>380</v>
      </c>
      <c r="D2599" s="63">
        <v>820</v>
      </c>
      <c r="E2599" s="63" t="s">
        <v>48</v>
      </c>
    </row>
    <row r="2600" spans="1:5">
      <c r="A2600" s="67">
        <v>4830</v>
      </c>
      <c r="B2600" s="67">
        <v>46</v>
      </c>
      <c r="C2600" s="63">
        <v>137</v>
      </c>
      <c r="D2600" s="63">
        <v>955</v>
      </c>
      <c r="E2600" s="63" t="s">
        <v>48</v>
      </c>
    </row>
    <row r="2601" spans="1:5">
      <c r="A2601" s="67">
        <v>4849</v>
      </c>
      <c r="B2601" s="67">
        <v>39</v>
      </c>
      <c r="C2601" s="63">
        <v>4</v>
      </c>
      <c r="D2601" s="63">
        <v>2211</v>
      </c>
      <c r="E2601" s="63" t="s">
        <v>48</v>
      </c>
    </row>
    <row r="2602" spans="1:5">
      <c r="A2602" s="67">
        <v>4850</v>
      </c>
      <c r="B2602" s="67">
        <v>39</v>
      </c>
      <c r="C2602" s="63">
        <v>4</v>
      </c>
      <c r="D2602" s="63">
        <v>2211</v>
      </c>
      <c r="E2602" s="63" t="s">
        <v>48</v>
      </c>
    </row>
    <row r="2603" spans="1:5">
      <c r="A2603" s="67">
        <v>4852</v>
      </c>
      <c r="B2603" s="67">
        <v>39</v>
      </c>
      <c r="C2603" s="63">
        <v>4</v>
      </c>
      <c r="D2603" s="63">
        <v>2211</v>
      </c>
      <c r="E2603" s="63" t="s">
        <v>48</v>
      </c>
    </row>
    <row r="2604" spans="1:5">
      <c r="A2604" s="67">
        <v>4854</v>
      </c>
      <c r="B2604" s="67">
        <v>39</v>
      </c>
      <c r="C2604" s="63">
        <v>4</v>
      </c>
      <c r="D2604" s="63">
        <v>2211</v>
      </c>
      <c r="E2604" s="63" t="s">
        <v>48</v>
      </c>
    </row>
    <row r="2605" spans="1:5">
      <c r="A2605" s="67">
        <v>4855</v>
      </c>
      <c r="B2605" s="67">
        <v>39</v>
      </c>
      <c r="C2605" s="63">
        <v>4</v>
      </c>
      <c r="D2605" s="63">
        <v>2211</v>
      </c>
      <c r="E2605" s="63" t="s">
        <v>48</v>
      </c>
    </row>
    <row r="2606" spans="1:5">
      <c r="A2606" s="67">
        <v>4856</v>
      </c>
      <c r="B2606" s="67">
        <v>39</v>
      </c>
      <c r="C2606" s="63">
        <v>4</v>
      </c>
      <c r="D2606" s="63">
        <v>2211</v>
      </c>
      <c r="E2606" s="63" t="s">
        <v>48</v>
      </c>
    </row>
    <row r="2607" spans="1:5">
      <c r="A2607" s="67">
        <v>4857</v>
      </c>
      <c r="B2607" s="67">
        <v>39</v>
      </c>
      <c r="C2607" s="63">
        <v>4</v>
      </c>
      <c r="D2607" s="63">
        <v>2211</v>
      </c>
      <c r="E2607" s="63" t="s">
        <v>48</v>
      </c>
    </row>
    <row r="2608" spans="1:5">
      <c r="A2608" s="67">
        <v>4858</v>
      </c>
      <c r="B2608" s="67">
        <v>39</v>
      </c>
      <c r="C2608" s="63">
        <v>4</v>
      </c>
      <c r="D2608" s="63">
        <v>2211</v>
      </c>
      <c r="E2608" s="63" t="s">
        <v>48</v>
      </c>
    </row>
    <row r="2609" spans="1:5">
      <c r="A2609" s="67">
        <v>4859</v>
      </c>
      <c r="B2609" s="67">
        <v>39</v>
      </c>
      <c r="C2609" s="63">
        <v>4</v>
      </c>
      <c r="D2609" s="63">
        <v>2211</v>
      </c>
      <c r="E2609" s="63" t="s">
        <v>48</v>
      </c>
    </row>
    <row r="2610" spans="1:5">
      <c r="A2610" s="67">
        <v>4860</v>
      </c>
      <c r="B2610" s="67">
        <v>39</v>
      </c>
      <c r="C2610" s="63">
        <v>4</v>
      </c>
      <c r="D2610" s="63">
        <v>2211</v>
      </c>
      <c r="E2610" s="63" t="s">
        <v>48</v>
      </c>
    </row>
    <row r="2611" spans="1:5">
      <c r="A2611" s="67">
        <v>4861</v>
      </c>
      <c r="B2611" s="67">
        <v>39</v>
      </c>
      <c r="C2611" s="63">
        <v>4</v>
      </c>
      <c r="D2611" s="63">
        <v>2211</v>
      </c>
      <c r="E2611" s="63" t="s">
        <v>48</v>
      </c>
    </row>
    <row r="2612" spans="1:5">
      <c r="A2612" s="67">
        <v>4865</v>
      </c>
      <c r="B2612" s="67">
        <v>39</v>
      </c>
      <c r="C2612" s="63">
        <v>4</v>
      </c>
      <c r="D2612" s="63">
        <v>2211</v>
      </c>
      <c r="E2612" s="63" t="s">
        <v>48</v>
      </c>
    </row>
    <row r="2613" spans="1:5">
      <c r="A2613" s="67">
        <v>4868</v>
      </c>
      <c r="B2613" s="67">
        <v>39</v>
      </c>
      <c r="C2613" s="63">
        <v>4</v>
      </c>
      <c r="D2613" s="63">
        <v>2211</v>
      </c>
      <c r="E2613" s="63" t="s">
        <v>48</v>
      </c>
    </row>
    <row r="2614" spans="1:5">
      <c r="A2614" s="67">
        <v>4869</v>
      </c>
      <c r="B2614" s="67">
        <v>39</v>
      </c>
      <c r="C2614" s="63">
        <v>4</v>
      </c>
      <c r="D2614" s="63">
        <v>2211</v>
      </c>
      <c r="E2614" s="63" t="s">
        <v>48</v>
      </c>
    </row>
    <row r="2615" spans="1:5">
      <c r="A2615" s="67">
        <v>4870</v>
      </c>
      <c r="B2615" s="67">
        <v>39</v>
      </c>
      <c r="C2615" s="63">
        <v>4</v>
      </c>
      <c r="D2615" s="63">
        <v>2211</v>
      </c>
      <c r="E2615" s="63" t="s">
        <v>48</v>
      </c>
    </row>
    <row r="2616" spans="1:5">
      <c r="A2616" s="67">
        <v>4871</v>
      </c>
      <c r="B2616" s="67">
        <v>39</v>
      </c>
      <c r="C2616" s="63">
        <v>4</v>
      </c>
      <c r="D2616" s="63">
        <v>2211</v>
      </c>
      <c r="E2616" s="63" t="s">
        <v>48</v>
      </c>
    </row>
    <row r="2617" spans="1:5">
      <c r="A2617" s="67">
        <v>4872</v>
      </c>
      <c r="B2617" s="67">
        <v>39</v>
      </c>
      <c r="C2617" s="63">
        <v>4</v>
      </c>
      <c r="D2617" s="63">
        <v>2211</v>
      </c>
      <c r="E2617" s="63" t="s">
        <v>48</v>
      </c>
    </row>
    <row r="2618" spans="1:5">
      <c r="A2618" s="67">
        <v>4873</v>
      </c>
      <c r="B2618" s="67">
        <v>39</v>
      </c>
      <c r="C2618" s="63">
        <v>4</v>
      </c>
      <c r="D2618" s="63">
        <v>2211</v>
      </c>
      <c r="E2618" s="63" t="s">
        <v>48</v>
      </c>
    </row>
    <row r="2619" spans="1:5">
      <c r="A2619" s="67">
        <v>4874</v>
      </c>
      <c r="B2619" s="67">
        <v>36</v>
      </c>
      <c r="C2619" s="63">
        <v>0</v>
      </c>
      <c r="D2619" s="63">
        <v>2835</v>
      </c>
      <c r="E2619" s="63" t="s">
        <v>48</v>
      </c>
    </row>
    <row r="2620" spans="1:5">
      <c r="A2620" s="67">
        <v>4875</v>
      </c>
      <c r="B2620" s="67">
        <v>36</v>
      </c>
      <c r="C2620" s="63">
        <v>0</v>
      </c>
      <c r="D2620" s="63">
        <v>2835</v>
      </c>
      <c r="E2620" s="63" t="s">
        <v>48</v>
      </c>
    </row>
    <row r="2621" spans="1:5">
      <c r="A2621" s="67">
        <v>4876</v>
      </c>
      <c r="B2621" s="67">
        <v>36</v>
      </c>
      <c r="C2621" s="63">
        <v>0</v>
      </c>
      <c r="D2621" s="63">
        <v>2835</v>
      </c>
      <c r="E2621" s="63" t="s">
        <v>48</v>
      </c>
    </row>
    <row r="2622" spans="1:5">
      <c r="A2622" s="67">
        <v>4878</v>
      </c>
      <c r="B2622" s="67">
        <v>39</v>
      </c>
      <c r="C2622" s="63">
        <v>4</v>
      </c>
      <c r="D2622" s="63">
        <v>2211</v>
      </c>
      <c r="E2622" s="63" t="s">
        <v>48</v>
      </c>
    </row>
    <row r="2623" spans="1:5">
      <c r="A2623" s="67">
        <v>4879</v>
      </c>
      <c r="B2623" s="67">
        <v>39</v>
      </c>
      <c r="C2623" s="63">
        <v>4</v>
      </c>
      <c r="D2623" s="63">
        <v>2211</v>
      </c>
      <c r="E2623" s="63" t="s">
        <v>48</v>
      </c>
    </row>
    <row r="2624" spans="1:5">
      <c r="A2624" s="67">
        <v>4880</v>
      </c>
      <c r="B2624" s="67">
        <v>39</v>
      </c>
      <c r="C2624" s="63">
        <v>4</v>
      </c>
      <c r="D2624" s="63">
        <v>2211</v>
      </c>
      <c r="E2624" s="63" t="s">
        <v>48</v>
      </c>
    </row>
    <row r="2625" spans="1:5">
      <c r="A2625" s="67">
        <v>4882</v>
      </c>
      <c r="B2625" s="67">
        <v>39</v>
      </c>
      <c r="C2625" s="63">
        <v>4</v>
      </c>
      <c r="D2625" s="63">
        <v>2211</v>
      </c>
      <c r="E2625" s="63" t="s">
        <v>48</v>
      </c>
    </row>
    <row r="2626" spans="1:5">
      <c r="A2626" s="67">
        <v>4883</v>
      </c>
      <c r="B2626" s="67">
        <v>39</v>
      </c>
      <c r="C2626" s="63">
        <v>4</v>
      </c>
      <c r="D2626" s="63">
        <v>2211</v>
      </c>
      <c r="E2626" s="63" t="s">
        <v>48</v>
      </c>
    </row>
    <row r="2627" spans="1:5">
      <c r="A2627" s="67">
        <v>4885</v>
      </c>
      <c r="B2627" s="67">
        <v>39</v>
      </c>
      <c r="C2627" s="63">
        <v>4</v>
      </c>
      <c r="D2627" s="63">
        <v>2211</v>
      </c>
      <c r="E2627" s="63" t="s">
        <v>48</v>
      </c>
    </row>
    <row r="2628" spans="1:5">
      <c r="A2628" s="67">
        <v>4886</v>
      </c>
      <c r="B2628" s="67">
        <v>39</v>
      </c>
      <c r="C2628" s="63">
        <v>4</v>
      </c>
      <c r="D2628" s="63">
        <v>2211</v>
      </c>
      <c r="E2628" s="63" t="s">
        <v>48</v>
      </c>
    </row>
    <row r="2629" spans="1:5">
      <c r="A2629" s="67">
        <v>4890</v>
      </c>
      <c r="B2629" s="67">
        <v>39</v>
      </c>
      <c r="C2629" s="63">
        <v>4</v>
      </c>
      <c r="D2629" s="63">
        <v>2211</v>
      </c>
      <c r="E2629" s="63" t="s">
        <v>48</v>
      </c>
    </row>
    <row r="2630" spans="1:5">
      <c r="A2630" s="67">
        <v>4891</v>
      </c>
      <c r="B2630" s="67">
        <v>39</v>
      </c>
      <c r="C2630" s="63">
        <v>4</v>
      </c>
      <c r="D2630" s="63">
        <v>2211</v>
      </c>
      <c r="E2630" s="63" t="s">
        <v>48</v>
      </c>
    </row>
    <row r="2631" spans="1:5">
      <c r="A2631" s="67">
        <v>5000</v>
      </c>
      <c r="B2631" s="67">
        <v>33</v>
      </c>
      <c r="C2631" s="63">
        <v>1554</v>
      </c>
      <c r="D2631" s="63">
        <v>132</v>
      </c>
      <c r="E2631" s="63" t="s">
        <v>49</v>
      </c>
    </row>
    <row r="2632" spans="1:5">
      <c r="A2632" s="67">
        <v>5001</v>
      </c>
      <c r="B2632" s="67">
        <v>33</v>
      </c>
      <c r="C2632" s="63">
        <v>1554</v>
      </c>
      <c r="D2632" s="63">
        <v>132</v>
      </c>
      <c r="E2632" s="63" t="s">
        <v>49</v>
      </c>
    </row>
    <row r="2633" spans="1:5">
      <c r="A2633" s="67">
        <v>5005</v>
      </c>
      <c r="B2633" s="67">
        <v>33</v>
      </c>
      <c r="C2633" s="63">
        <v>1554</v>
      </c>
      <c r="D2633" s="63">
        <v>132</v>
      </c>
      <c r="E2633" s="63" t="s">
        <v>49</v>
      </c>
    </row>
    <row r="2634" spans="1:5">
      <c r="A2634" s="67">
        <v>5006</v>
      </c>
      <c r="B2634" s="67">
        <v>33</v>
      </c>
      <c r="C2634" s="63">
        <v>1554</v>
      </c>
      <c r="D2634" s="63">
        <v>132</v>
      </c>
      <c r="E2634" s="63" t="s">
        <v>49</v>
      </c>
    </row>
    <row r="2635" spans="1:5">
      <c r="A2635" s="67">
        <v>5007</v>
      </c>
      <c r="B2635" s="67">
        <v>33</v>
      </c>
      <c r="C2635" s="63">
        <v>1554</v>
      </c>
      <c r="D2635" s="63">
        <v>132</v>
      </c>
      <c r="E2635" s="63" t="s">
        <v>49</v>
      </c>
    </row>
    <row r="2636" spans="1:5">
      <c r="A2636" s="67">
        <v>5008</v>
      </c>
      <c r="B2636" s="67">
        <v>33</v>
      </c>
      <c r="C2636" s="63">
        <v>1554</v>
      </c>
      <c r="D2636" s="63">
        <v>132</v>
      </c>
      <c r="E2636" s="63" t="s">
        <v>49</v>
      </c>
    </row>
    <row r="2637" spans="1:5">
      <c r="A2637" s="67">
        <v>5009</v>
      </c>
      <c r="B2637" s="67">
        <v>33</v>
      </c>
      <c r="C2637" s="63">
        <v>1554</v>
      </c>
      <c r="D2637" s="63">
        <v>132</v>
      </c>
      <c r="E2637" s="63" t="s">
        <v>49</v>
      </c>
    </row>
    <row r="2638" spans="1:5">
      <c r="A2638" s="67">
        <v>5010</v>
      </c>
      <c r="B2638" s="67">
        <v>33</v>
      </c>
      <c r="C2638" s="63">
        <v>1554</v>
      </c>
      <c r="D2638" s="63">
        <v>132</v>
      </c>
      <c r="E2638" s="63" t="s">
        <v>49</v>
      </c>
    </row>
    <row r="2639" spans="1:5">
      <c r="A2639" s="67">
        <v>5011</v>
      </c>
      <c r="B2639" s="67">
        <v>33</v>
      </c>
      <c r="C2639" s="63">
        <v>1554</v>
      </c>
      <c r="D2639" s="63">
        <v>132</v>
      </c>
      <c r="E2639" s="63" t="s">
        <v>49</v>
      </c>
    </row>
    <row r="2640" spans="1:5">
      <c r="A2640" s="67">
        <v>5012</v>
      </c>
      <c r="B2640" s="67">
        <v>33</v>
      </c>
      <c r="C2640" s="63">
        <v>1554</v>
      </c>
      <c r="D2640" s="63">
        <v>132</v>
      </c>
      <c r="E2640" s="63" t="s">
        <v>49</v>
      </c>
    </row>
    <row r="2641" spans="1:5">
      <c r="A2641" s="67">
        <v>5013</v>
      </c>
      <c r="B2641" s="67">
        <v>33</v>
      </c>
      <c r="C2641" s="63">
        <v>1554</v>
      </c>
      <c r="D2641" s="63">
        <v>132</v>
      </c>
      <c r="E2641" s="63" t="s">
        <v>49</v>
      </c>
    </row>
    <row r="2642" spans="1:5">
      <c r="A2642" s="67">
        <v>5014</v>
      </c>
      <c r="B2642" s="67">
        <v>33</v>
      </c>
      <c r="C2642" s="63">
        <v>1554</v>
      </c>
      <c r="D2642" s="63">
        <v>132</v>
      </c>
      <c r="E2642" s="63" t="s">
        <v>49</v>
      </c>
    </row>
    <row r="2643" spans="1:5">
      <c r="A2643" s="67">
        <v>5015</v>
      </c>
      <c r="B2643" s="67">
        <v>33</v>
      </c>
      <c r="C2643" s="63">
        <v>1554</v>
      </c>
      <c r="D2643" s="63">
        <v>132</v>
      </c>
      <c r="E2643" s="63" t="s">
        <v>49</v>
      </c>
    </row>
    <row r="2644" spans="1:5">
      <c r="A2644" s="67">
        <v>5016</v>
      </c>
      <c r="B2644" s="67">
        <v>33</v>
      </c>
      <c r="C2644" s="63">
        <v>1554</v>
      </c>
      <c r="D2644" s="63">
        <v>132</v>
      </c>
      <c r="E2644" s="63" t="s">
        <v>49</v>
      </c>
    </row>
    <row r="2645" spans="1:5">
      <c r="A2645" s="67">
        <v>5017</v>
      </c>
      <c r="B2645" s="67">
        <v>33</v>
      </c>
      <c r="C2645" s="63">
        <v>1554</v>
      </c>
      <c r="D2645" s="63">
        <v>132</v>
      </c>
      <c r="E2645" s="63" t="s">
        <v>49</v>
      </c>
    </row>
    <row r="2646" spans="1:5">
      <c r="A2646" s="67">
        <v>5018</v>
      </c>
      <c r="B2646" s="67">
        <v>33</v>
      </c>
      <c r="C2646" s="63">
        <v>1554</v>
      </c>
      <c r="D2646" s="63">
        <v>132</v>
      </c>
      <c r="E2646" s="63" t="s">
        <v>49</v>
      </c>
    </row>
    <row r="2647" spans="1:5">
      <c r="A2647" s="67">
        <v>5019</v>
      </c>
      <c r="B2647" s="67">
        <v>33</v>
      </c>
      <c r="C2647" s="63">
        <v>1554</v>
      </c>
      <c r="D2647" s="63">
        <v>132</v>
      </c>
      <c r="E2647" s="63" t="s">
        <v>49</v>
      </c>
    </row>
    <row r="2648" spans="1:5">
      <c r="A2648" s="67">
        <v>5020</v>
      </c>
      <c r="B2648" s="67">
        <v>33</v>
      </c>
      <c r="C2648" s="63">
        <v>1554</v>
      </c>
      <c r="D2648" s="63">
        <v>132</v>
      </c>
      <c r="E2648" s="63" t="s">
        <v>49</v>
      </c>
    </row>
    <row r="2649" spans="1:5">
      <c r="A2649" s="67">
        <v>5021</v>
      </c>
      <c r="B2649" s="67">
        <v>33</v>
      </c>
      <c r="C2649" s="63">
        <v>1554</v>
      </c>
      <c r="D2649" s="63">
        <v>132</v>
      </c>
      <c r="E2649" s="63" t="s">
        <v>49</v>
      </c>
    </row>
    <row r="2650" spans="1:5">
      <c r="A2650" s="67">
        <v>5022</v>
      </c>
      <c r="B2650" s="67">
        <v>33</v>
      </c>
      <c r="C2650" s="63">
        <v>1554</v>
      </c>
      <c r="D2650" s="63">
        <v>132</v>
      </c>
      <c r="E2650" s="63" t="s">
        <v>49</v>
      </c>
    </row>
    <row r="2651" spans="1:5">
      <c r="A2651" s="67">
        <v>5023</v>
      </c>
      <c r="B2651" s="67">
        <v>33</v>
      </c>
      <c r="C2651" s="63">
        <v>1554</v>
      </c>
      <c r="D2651" s="63">
        <v>132</v>
      </c>
      <c r="E2651" s="63" t="s">
        <v>49</v>
      </c>
    </row>
    <row r="2652" spans="1:5">
      <c r="A2652" s="67">
        <v>5024</v>
      </c>
      <c r="B2652" s="67">
        <v>33</v>
      </c>
      <c r="C2652" s="63">
        <v>1554</v>
      </c>
      <c r="D2652" s="63">
        <v>132</v>
      </c>
      <c r="E2652" s="63" t="s">
        <v>49</v>
      </c>
    </row>
    <row r="2653" spans="1:5">
      <c r="A2653" s="67">
        <v>5025</v>
      </c>
      <c r="B2653" s="67">
        <v>33</v>
      </c>
      <c r="C2653" s="63">
        <v>1554</v>
      </c>
      <c r="D2653" s="63">
        <v>132</v>
      </c>
      <c r="E2653" s="63" t="s">
        <v>49</v>
      </c>
    </row>
    <row r="2654" spans="1:5">
      <c r="A2654" s="67">
        <v>5031</v>
      </c>
      <c r="B2654" s="67">
        <v>33</v>
      </c>
      <c r="C2654" s="63">
        <v>1554</v>
      </c>
      <c r="D2654" s="63">
        <v>132</v>
      </c>
      <c r="E2654" s="63" t="s">
        <v>49</v>
      </c>
    </row>
    <row r="2655" spans="1:5">
      <c r="A2655" s="67">
        <v>5032</v>
      </c>
      <c r="B2655" s="67">
        <v>33</v>
      </c>
      <c r="C2655" s="63">
        <v>1554</v>
      </c>
      <c r="D2655" s="63">
        <v>132</v>
      </c>
      <c r="E2655" s="63" t="s">
        <v>49</v>
      </c>
    </row>
    <row r="2656" spans="1:5">
      <c r="A2656" s="67">
        <v>5033</v>
      </c>
      <c r="B2656" s="67">
        <v>33</v>
      </c>
      <c r="C2656" s="63">
        <v>1554</v>
      </c>
      <c r="D2656" s="63">
        <v>132</v>
      </c>
      <c r="E2656" s="63" t="s">
        <v>49</v>
      </c>
    </row>
    <row r="2657" spans="1:5">
      <c r="A2657" s="67">
        <v>5034</v>
      </c>
      <c r="B2657" s="67">
        <v>33</v>
      </c>
      <c r="C2657" s="63">
        <v>1554</v>
      </c>
      <c r="D2657" s="63">
        <v>132</v>
      </c>
      <c r="E2657" s="63" t="s">
        <v>49</v>
      </c>
    </row>
    <row r="2658" spans="1:5">
      <c r="A2658" s="67">
        <v>5035</v>
      </c>
      <c r="B2658" s="67">
        <v>33</v>
      </c>
      <c r="C2658" s="63">
        <v>1554</v>
      </c>
      <c r="D2658" s="63">
        <v>132</v>
      </c>
      <c r="E2658" s="63" t="s">
        <v>49</v>
      </c>
    </row>
    <row r="2659" spans="1:5">
      <c r="A2659" s="67">
        <v>5037</v>
      </c>
      <c r="B2659" s="67">
        <v>33</v>
      </c>
      <c r="C2659" s="63">
        <v>1554</v>
      </c>
      <c r="D2659" s="63">
        <v>132</v>
      </c>
      <c r="E2659" s="63" t="s">
        <v>49</v>
      </c>
    </row>
    <row r="2660" spans="1:5">
      <c r="A2660" s="67">
        <v>5038</v>
      </c>
      <c r="B2660" s="67">
        <v>33</v>
      </c>
      <c r="C2660" s="63">
        <v>1554</v>
      </c>
      <c r="D2660" s="63">
        <v>132</v>
      </c>
      <c r="E2660" s="63" t="s">
        <v>49</v>
      </c>
    </row>
    <row r="2661" spans="1:5">
      <c r="A2661" s="67">
        <v>5039</v>
      </c>
      <c r="B2661" s="67">
        <v>33</v>
      </c>
      <c r="C2661" s="63">
        <v>1554</v>
      </c>
      <c r="D2661" s="63">
        <v>132</v>
      </c>
      <c r="E2661" s="63" t="s">
        <v>49</v>
      </c>
    </row>
    <row r="2662" spans="1:5">
      <c r="A2662" s="67">
        <v>5040</v>
      </c>
      <c r="B2662" s="67">
        <v>33</v>
      </c>
      <c r="C2662" s="63">
        <v>1554</v>
      </c>
      <c r="D2662" s="63">
        <v>132</v>
      </c>
      <c r="E2662" s="63" t="s">
        <v>49</v>
      </c>
    </row>
    <row r="2663" spans="1:5">
      <c r="A2663" s="67">
        <v>5041</v>
      </c>
      <c r="B2663" s="67">
        <v>33</v>
      </c>
      <c r="C2663" s="63">
        <v>1554</v>
      </c>
      <c r="D2663" s="63">
        <v>132</v>
      </c>
      <c r="E2663" s="63" t="s">
        <v>49</v>
      </c>
    </row>
    <row r="2664" spans="1:5">
      <c r="A2664" s="67">
        <v>5042</v>
      </c>
      <c r="B2664" s="67">
        <v>33</v>
      </c>
      <c r="C2664" s="63">
        <v>1554</v>
      </c>
      <c r="D2664" s="63">
        <v>132</v>
      </c>
      <c r="E2664" s="63" t="s">
        <v>49</v>
      </c>
    </row>
    <row r="2665" spans="1:5">
      <c r="A2665" s="67">
        <v>5043</v>
      </c>
      <c r="B2665" s="67">
        <v>33</v>
      </c>
      <c r="C2665" s="63">
        <v>1554</v>
      </c>
      <c r="D2665" s="63">
        <v>132</v>
      </c>
      <c r="E2665" s="63" t="s">
        <v>49</v>
      </c>
    </row>
    <row r="2666" spans="1:5">
      <c r="A2666" s="67">
        <v>5044</v>
      </c>
      <c r="B2666" s="67">
        <v>33</v>
      </c>
      <c r="C2666" s="63">
        <v>1554</v>
      </c>
      <c r="D2666" s="63">
        <v>132</v>
      </c>
      <c r="E2666" s="63" t="s">
        <v>49</v>
      </c>
    </row>
    <row r="2667" spans="1:5">
      <c r="A2667" s="67">
        <v>5045</v>
      </c>
      <c r="B2667" s="67">
        <v>33</v>
      </c>
      <c r="C2667" s="63">
        <v>1554</v>
      </c>
      <c r="D2667" s="63">
        <v>132</v>
      </c>
      <c r="E2667" s="63" t="s">
        <v>49</v>
      </c>
    </row>
    <row r="2668" spans="1:5">
      <c r="A2668" s="67">
        <v>5046</v>
      </c>
      <c r="B2668" s="67">
        <v>33</v>
      </c>
      <c r="C2668" s="63">
        <v>1554</v>
      </c>
      <c r="D2668" s="63">
        <v>132</v>
      </c>
      <c r="E2668" s="63" t="s">
        <v>49</v>
      </c>
    </row>
    <row r="2669" spans="1:5">
      <c r="A2669" s="67">
        <v>5047</v>
      </c>
      <c r="B2669" s="67">
        <v>33</v>
      </c>
      <c r="C2669" s="63">
        <v>1554</v>
      </c>
      <c r="D2669" s="63">
        <v>132</v>
      </c>
      <c r="E2669" s="63" t="s">
        <v>49</v>
      </c>
    </row>
    <row r="2670" spans="1:5">
      <c r="A2670" s="67">
        <v>5048</v>
      </c>
      <c r="B2670" s="67">
        <v>33</v>
      </c>
      <c r="C2670" s="63">
        <v>1554</v>
      </c>
      <c r="D2670" s="63">
        <v>132</v>
      </c>
      <c r="E2670" s="63" t="s">
        <v>49</v>
      </c>
    </row>
    <row r="2671" spans="1:5">
      <c r="A2671" s="67">
        <v>5049</v>
      </c>
      <c r="B2671" s="67">
        <v>33</v>
      </c>
      <c r="C2671" s="63">
        <v>1554</v>
      </c>
      <c r="D2671" s="63">
        <v>132</v>
      </c>
      <c r="E2671" s="63" t="s">
        <v>49</v>
      </c>
    </row>
    <row r="2672" spans="1:5">
      <c r="A2672" s="67">
        <v>5050</v>
      </c>
      <c r="B2672" s="67">
        <v>33</v>
      </c>
      <c r="C2672" s="63">
        <v>1554</v>
      </c>
      <c r="D2672" s="63">
        <v>132</v>
      </c>
      <c r="E2672" s="63" t="s">
        <v>49</v>
      </c>
    </row>
    <row r="2673" spans="1:5">
      <c r="A2673" s="67">
        <v>5051</v>
      </c>
      <c r="B2673" s="67">
        <v>33</v>
      </c>
      <c r="C2673" s="63">
        <v>1554</v>
      </c>
      <c r="D2673" s="63">
        <v>132</v>
      </c>
      <c r="E2673" s="63" t="s">
        <v>49</v>
      </c>
    </row>
    <row r="2674" spans="1:5">
      <c r="A2674" s="67">
        <v>5052</v>
      </c>
      <c r="B2674" s="67">
        <v>33</v>
      </c>
      <c r="C2674" s="63">
        <v>1554</v>
      </c>
      <c r="D2674" s="63">
        <v>132</v>
      </c>
      <c r="E2674" s="63" t="s">
        <v>49</v>
      </c>
    </row>
    <row r="2675" spans="1:5">
      <c r="A2675" s="67">
        <v>5061</v>
      </c>
      <c r="B2675" s="67">
        <v>33</v>
      </c>
      <c r="C2675" s="63">
        <v>1554</v>
      </c>
      <c r="D2675" s="63">
        <v>132</v>
      </c>
      <c r="E2675" s="63" t="s">
        <v>49</v>
      </c>
    </row>
    <row r="2676" spans="1:5">
      <c r="A2676" s="67">
        <v>5062</v>
      </c>
      <c r="B2676" s="67">
        <v>33</v>
      </c>
      <c r="C2676" s="63">
        <v>1554</v>
      </c>
      <c r="D2676" s="63">
        <v>132</v>
      </c>
      <c r="E2676" s="63" t="s">
        <v>49</v>
      </c>
    </row>
    <row r="2677" spans="1:5">
      <c r="A2677" s="67">
        <v>5063</v>
      </c>
      <c r="B2677" s="67">
        <v>33</v>
      </c>
      <c r="C2677" s="63">
        <v>1554</v>
      </c>
      <c r="D2677" s="63">
        <v>132</v>
      </c>
      <c r="E2677" s="63" t="s">
        <v>49</v>
      </c>
    </row>
    <row r="2678" spans="1:5">
      <c r="A2678" s="67">
        <v>5064</v>
      </c>
      <c r="B2678" s="67">
        <v>33</v>
      </c>
      <c r="C2678" s="63">
        <v>1554</v>
      </c>
      <c r="D2678" s="63">
        <v>132</v>
      </c>
      <c r="E2678" s="63" t="s">
        <v>49</v>
      </c>
    </row>
    <row r="2679" spans="1:5">
      <c r="A2679" s="67">
        <v>5065</v>
      </c>
      <c r="B2679" s="67">
        <v>33</v>
      </c>
      <c r="C2679" s="63">
        <v>1554</v>
      </c>
      <c r="D2679" s="63">
        <v>132</v>
      </c>
      <c r="E2679" s="63" t="s">
        <v>49</v>
      </c>
    </row>
    <row r="2680" spans="1:5">
      <c r="A2680" s="67">
        <v>5066</v>
      </c>
      <c r="B2680" s="67">
        <v>33</v>
      </c>
      <c r="C2680" s="63">
        <v>1554</v>
      </c>
      <c r="D2680" s="63">
        <v>132</v>
      </c>
      <c r="E2680" s="63" t="s">
        <v>49</v>
      </c>
    </row>
    <row r="2681" spans="1:5">
      <c r="A2681" s="67">
        <v>5067</v>
      </c>
      <c r="B2681" s="67">
        <v>33</v>
      </c>
      <c r="C2681" s="63">
        <v>1554</v>
      </c>
      <c r="D2681" s="63">
        <v>132</v>
      </c>
      <c r="E2681" s="63" t="s">
        <v>49</v>
      </c>
    </row>
    <row r="2682" spans="1:5">
      <c r="A2682" s="67">
        <v>5068</v>
      </c>
      <c r="B2682" s="67">
        <v>33</v>
      </c>
      <c r="C2682" s="63">
        <v>1554</v>
      </c>
      <c r="D2682" s="63">
        <v>132</v>
      </c>
      <c r="E2682" s="63" t="s">
        <v>49</v>
      </c>
    </row>
    <row r="2683" spans="1:5">
      <c r="A2683" s="67">
        <v>5069</v>
      </c>
      <c r="B2683" s="67">
        <v>33</v>
      </c>
      <c r="C2683" s="63">
        <v>1554</v>
      </c>
      <c r="D2683" s="63">
        <v>132</v>
      </c>
      <c r="E2683" s="63" t="s">
        <v>49</v>
      </c>
    </row>
    <row r="2684" spans="1:5">
      <c r="A2684" s="67">
        <v>5070</v>
      </c>
      <c r="B2684" s="67">
        <v>33</v>
      </c>
      <c r="C2684" s="63">
        <v>1554</v>
      </c>
      <c r="D2684" s="63">
        <v>132</v>
      </c>
      <c r="E2684" s="63" t="s">
        <v>49</v>
      </c>
    </row>
    <row r="2685" spans="1:5">
      <c r="A2685" s="67">
        <v>5071</v>
      </c>
      <c r="B2685" s="67">
        <v>33</v>
      </c>
      <c r="C2685" s="63">
        <v>1554</v>
      </c>
      <c r="D2685" s="63">
        <v>132</v>
      </c>
      <c r="E2685" s="63" t="s">
        <v>49</v>
      </c>
    </row>
    <row r="2686" spans="1:5">
      <c r="A2686" s="67">
        <v>5072</v>
      </c>
      <c r="B2686" s="67">
        <v>33</v>
      </c>
      <c r="C2686" s="63">
        <v>1554</v>
      </c>
      <c r="D2686" s="63">
        <v>132</v>
      </c>
      <c r="E2686" s="63" t="s">
        <v>49</v>
      </c>
    </row>
    <row r="2687" spans="1:5">
      <c r="A2687" s="67">
        <v>5073</v>
      </c>
      <c r="B2687" s="67">
        <v>33</v>
      </c>
      <c r="C2687" s="63">
        <v>1554</v>
      </c>
      <c r="D2687" s="63">
        <v>132</v>
      </c>
      <c r="E2687" s="63" t="s">
        <v>49</v>
      </c>
    </row>
    <row r="2688" spans="1:5">
      <c r="A2688" s="67">
        <v>5074</v>
      </c>
      <c r="B2688" s="67">
        <v>33</v>
      </c>
      <c r="C2688" s="63">
        <v>1554</v>
      </c>
      <c r="D2688" s="63">
        <v>132</v>
      </c>
      <c r="E2688" s="63" t="s">
        <v>49</v>
      </c>
    </row>
    <row r="2689" spans="1:5">
      <c r="A2689" s="67">
        <v>5075</v>
      </c>
      <c r="B2689" s="67">
        <v>33</v>
      </c>
      <c r="C2689" s="63">
        <v>1554</v>
      </c>
      <c r="D2689" s="63">
        <v>132</v>
      </c>
      <c r="E2689" s="63" t="s">
        <v>49</v>
      </c>
    </row>
    <row r="2690" spans="1:5">
      <c r="A2690" s="67">
        <v>5076</v>
      </c>
      <c r="B2690" s="67">
        <v>33</v>
      </c>
      <c r="C2690" s="63">
        <v>1554</v>
      </c>
      <c r="D2690" s="63">
        <v>132</v>
      </c>
      <c r="E2690" s="63" t="s">
        <v>49</v>
      </c>
    </row>
    <row r="2691" spans="1:5">
      <c r="A2691" s="67">
        <v>5081</v>
      </c>
      <c r="B2691" s="67">
        <v>33</v>
      </c>
      <c r="C2691" s="63">
        <v>1554</v>
      </c>
      <c r="D2691" s="63">
        <v>132</v>
      </c>
      <c r="E2691" s="63" t="s">
        <v>49</v>
      </c>
    </row>
    <row r="2692" spans="1:5">
      <c r="A2692" s="67">
        <v>5082</v>
      </c>
      <c r="B2692" s="67">
        <v>33</v>
      </c>
      <c r="C2692" s="63">
        <v>1554</v>
      </c>
      <c r="D2692" s="63">
        <v>132</v>
      </c>
      <c r="E2692" s="63" t="s">
        <v>49</v>
      </c>
    </row>
    <row r="2693" spans="1:5">
      <c r="A2693" s="67">
        <v>5083</v>
      </c>
      <c r="B2693" s="67">
        <v>33</v>
      </c>
      <c r="C2693" s="63">
        <v>1554</v>
      </c>
      <c r="D2693" s="63">
        <v>132</v>
      </c>
      <c r="E2693" s="63" t="s">
        <v>49</v>
      </c>
    </row>
    <row r="2694" spans="1:5">
      <c r="A2694" s="67">
        <v>5084</v>
      </c>
      <c r="B2694" s="67">
        <v>33</v>
      </c>
      <c r="C2694" s="63">
        <v>1554</v>
      </c>
      <c r="D2694" s="63">
        <v>132</v>
      </c>
      <c r="E2694" s="63" t="s">
        <v>49</v>
      </c>
    </row>
    <row r="2695" spans="1:5">
      <c r="A2695" s="67">
        <v>5085</v>
      </c>
      <c r="B2695" s="67">
        <v>33</v>
      </c>
      <c r="C2695" s="63">
        <v>1554</v>
      </c>
      <c r="D2695" s="63">
        <v>132</v>
      </c>
      <c r="E2695" s="63" t="s">
        <v>49</v>
      </c>
    </row>
    <row r="2696" spans="1:5">
      <c r="A2696" s="67">
        <v>5086</v>
      </c>
      <c r="B2696" s="67">
        <v>33</v>
      </c>
      <c r="C2696" s="63">
        <v>1554</v>
      </c>
      <c r="D2696" s="63">
        <v>132</v>
      </c>
      <c r="E2696" s="63" t="s">
        <v>49</v>
      </c>
    </row>
    <row r="2697" spans="1:5">
      <c r="A2697" s="67">
        <v>5087</v>
      </c>
      <c r="B2697" s="67">
        <v>33</v>
      </c>
      <c r="C2697" s="63">
        <v>1554</v>
      </c>
      <c r="D2697" s="63">
        <v>132</v>
      </c>
      <c r="E2697" s="63" t="s">
        <v>49</v>
      </c>
    </row>
    <row r="2698" spans="1:5">
      <c r="A2698" s="67">
        <v>5088</v>
      </c>
      <c r="B2698" s="67">
        <v>33</v>
      </c>
      <c r="C2698" s="63">
        <v>1554</v>
      </c>
      <c r="D2698" s="63">
        <v>132</v>
      </c>
      <c r="E2698" s="63" t="s">
        <v>49</v>
      </c>
    </row>
    <row r="2699" spans="1:5">
      <c r="A2699" s="67">
        <v>5089</v>
      </c>
      <c r="B2699" s="67">
        <v>33</v>
      </c>
      <c r="C2699" s="63">
        <v>1554</v>
      </c>
      <c r="D2699" s="63">
        <v>132</v>
      </c>
      <c r="E2699" s="63" t="s">
        <v>49</v>
      </c>
    </row>
    <row r="2700" spans="1:5">
      <c r="A2700" s="67">
        <v>5090</v>
      </c>
      <c r="B2700" s="67">
        <v>33</v>
      </c>
      <c r="C2700" s="63">
        <v>1554</v>
      </c>
      <c r="D2700" s="63">
        <v>132</v>
      </c>
      <c r="E2700" s="63" t="s">
        <v>49</v>
      </c>
    </row>
    <row r="2701" spans="1:5">
      <c r="A2701" s="67">
        <v>5091</v>
      </c>
      <c r="B2701" s="67">
        <v>33</v>
      </c>
      <c r="C2701" s="63">
        <v>1554</v>
      </c>
      <c r="D2701" s="63">
        <v>132</v>
      </c>
      <c r="E2701" s="63" t="s">
        <v>49</v>
      </c>
    </row>
    <row r="2702" spans="1:5">
      <c r="A2702" s="67">
        <v>5092</v>
      </c>
      <c r="B2702" s="67">
        <v>33</v>
      </c>
      <c r="C2702" s="63">
        <v>1554</v>
      </c>
      <c r="D2702" s="63">
        <v>132</v>
      </c>
      <c r="E2702" s="63" t="s">
        <v>49</v>
      </c>
    </row>
    <row r="2703" spans="1:5">
      <c r="A2703" s="67">
        <v>5093</v>
      </c>
      <c r="B2703" s="67">
        <v>33</v>
      </c>
      <c r="C2703" s="63">
        <v>1554</v>
      </c>
      <c r="D2703" s="63">
        <v>132</v>
      </c>
      <c r="E2703" s="63" t="s">
        <v>49</v>
      </c>
    </row>
    <row r="2704" spans="1:5">
      <c r="A2704" s="67">
        <v>5094</v>
      </c>
      <c r="B2704" s="67">
        <v>33</v>
      </c>
      <c r="C2704" s="63">
        <v>1554</v>
      </c>
      <c r="D2704" s="63">
        <v>132</v>
      </c>
      <c r="E2704" s="63" t="s">
        <v>49</v>
      </c>
    </row>
    <row r="2705" spans="1:5">
      <c r="A2705" s="67">
        <v>5095</v>
      </c>
      <c r="B2705" s="67">
        <v>33</v>
      </c>
      <c r="C2705" s="63">
        <v>1554</v>
      </c>
      <c r="D2705" s="63">
        <v>132</v>
      </c>
      <c r="E2705" s="63" t="s">
        <v>49</v>
      </c>
    </row>
    <row r="2706" spans="1:5">
      <c r="A2706" s="67">
        <v>5096</v>
      </c>
      <c r="B2706" s="67">
        <v>33</v>
      </c>
      <c r="C2706" s="63">
        <v>1554</v>
      </c>
      <c r="D2706" s="63">
        <v>132</v>
      </c>
      <c r="E2706" s="63" t="s">
        <v>49</v>
      </c>
    </row>
    <row r="2707" spans="1:5">
      <c r="A2707" s="67">
        <v>5097</v>
      </c>
      <c r="B2707" s="67">
        <v>33</v>
      </c>
      <c r="C2707" s="63">
        <v>1554</v>
      </c>
      <c r="D2707" s="63">
        <v>132</v>
      </c>
      <c r="E2707" s="63" t="s">
        <v>49</v>
      </c>
    </row>
    <row r="2708" spans="1:5">
      <c r="A2708" s="67">
        <v>5098</v>
      </c>
      <c r="B2708" s="67">
        <v>33</v>
      </c>
      <c r="C2708" s="63">
        <v>1554</v>
      </c>
      <c r="D2708" s="63">
        <v>132</v>
      </c>
      <c r="E2708" s="63" t="s">
        <v>49</v>
      </c>
    </row>
    <row r="2709" spans="1:5">
      <c r="A2709" s="67">
        <v>5106</v>
      </c>
      <c r="B2709" s="67">
        <v>33</v>
      </c>
      <c r="C2709" s="63">
        <v>1554</v>
      </c>
      <c r="D2709" s="63">
        <v>132</v>
      </c>
      <c r="E2709" s="63" t="s">
        <v>49</v>
      </c>
    </row>
    <row r="2710" spans="1:5">
      <c r="A2710" s="67">
        <v>5107</v>
      </c>
      <c r="B2710" s="67">
        <v>33</v>
      </c>
      <c r="C2710" s="63">
        <v>1554</v>
      </c>
      <c r="D2710" s="63">
        <v>132</v>
      </c>
      <c r="E2710" s="63" t="s">
        <v>49</v>
      </c>
    </row>
    <row r="2711" spans="1:5">
      <c r="A2711" s="67">
        <v>5108</v>
      </c>
      <c r="B2711" s="67">
        <v>33</v>
      </c>
      <c r="C2711" s="63">
        <v>1554</v>
      </c>
      <c r="D2711" s="63">
        <v>132</v>
      </c>
      <c r="E2711" s="63" t="s">
        <v>49</v>
      </c>
    </row>
    <row r="2712" spans="1:5">
      <c r="A2712" s="67">
        <v>5109</v>
      </c>
      <c r="B2712" s="67">
        <v>33</v>
      </c>
      <c r="C2712" s="63">
        <v>1554</v>
      </c>
      <c r="D2712" s="63">
        <v>132</v>
      </c>
      <c r="E2712" s="63" t="s">
        <v>49</v>
      </c>
    </row>
    <row r="2713" spans="1:5">
      <c r="A2713" s="67">
        <v>5110</v>
      </c>
      <c r="B2713" s="67">
        <v>33</v>
      </c>
      <c r="C2713" s="63">
        <v>1554</v>
      </c>
      <c r="D2713" s="63">
        <v>132</v>
      </c>
      <c r="E2713" s="63" t="s">
        <v>49</v>
      </c>
    </row>
    <row r="2714" spans="1:5">
      <c r="A2714" s="67">
        <v>5111</v>
      </c>
      <c r="B2714" s="67">
        <v>33</v>
      </c>
      <c r="C2714" s="63">
        <v>1554</v>
      </c>
      <c r="D2714" s="63">
        <v>132</v>
      </c>
      <c r="E2714" s="63" t="s">
        <v>49</v>
      </c>
    </row>
    <row r="2715" spans="1:5">
      <c r="A2715" s="67">
        <v>5112</v>
      </c>
      <c r="B2715" s="67">
        <v>33</v>
      </c>
      <c r="C2715" s="63">
        <v>1554</v>
      </c>
      <c r="D2715" s="63">
        <v>132</v>
      </c>
      <c r="E2715" s="63" t="s">
        <v>49</v>
      </c>
    </row>
    <row r="2716" spans="1:5">
      <c r="A2716" s="67">
        <v>5113</v>
      </c>
      <c r="B2716" s="67">
        <v>33</v>
      </c>
      <c r="C2716" s="63">
        <v>1554</v>
      </c>
      <c r="D2716" s="63">
        <v>132</v>
      </c>
      <c r="E2716" s="63" t="s">
        <v>49</v>
      </c>
    </row>
    <row r="2717" spans="1:5">
      <c r="A2717" s="67">
        <v>5114</v>
      </c>
      <c r="B2717" s="67">
        <v>33</v>
      </c>
      <c r="C2717" s="63">
        <v>1554</v>
      </c>
      <c r="D2717" s="63">
        <v>132</v>
      </c>
      <c r="E2717" s="63" t="s">
        <v>49</v>
      </c>
    </row>
    <row r="2718" spans="1:5">
      <c r="A2718" s="67">
        <v>5115</v>
      </c>
      <c r="B2718" s="67">
        <v>33</v>
      </c>
      <c r="C2718" s="63">
        <v>1554</v>
      </c>
      <c r="D2718" s="63">
        <v>132</v>
      </c>
      <c r="E2718" s="63" t="s">
        <v>49</v>
      </c>
    </row>
    <row r="2719" spans="1:5">
      <c r="A2719" s="67">
        <v>5116</v>
      </c>
      <c r="B2719" s="67">
        <v>33</v>
      </c>
      <c r="C2719" s="63">
        <v>1554</v>
      </c>
      <c r="D2719" s="63">
        <v>132</v>
      </c>
      <c r="E2719" s="63" t="s">
        <v>49</v>
      </c>
    </row>
    <row r="2720" spans="1:5">
      <c r="A2720" s="67">
        <v>5117</v>
      </c>
      <c r="B2720" s="67">
        <v>33</v>
      </c>
      <c r="C2720" s="63">
        <v>1554</v>
      </c>
      <c r="D2720" s="63">
        <v>132</v>
      </c>
      <c r="E2720" s="63" t="s">
        <v>49</v>
      </c>
    </row>
    <row r="2721" spans="1:5">
      <c r="A2721" s="67">
        <v>5118</v>
      </c>
      <c r="B2721" s="67">
        <v>33</v>
      </c>
      <c r="C2721" s="63">
        <v>1554</v>
      </c>
      <c r="D2721" s="63">
        <v>132</v>
      </c>
      <c r="E2721" s="63" t="s">
        <v>49</v>
      </c>
    </row>
    <row r="2722" spans="1:5">
      <c r="A2722" s="67">
        <v>5120</v>
      </c>
      <c r="B2722" s="67">
        <v>33</v>
      </c>
      <c r="C2722" s="63">
        <v>1554</v>
      </c>
      <c r="D2722" s="63">
        <v>132</v>
      </c>
      <c r="E2722" s="63" t="s">
        <v>49</v>
      </c>
    </row>
    <row r="2723" spans="1:5">
      <c r="A2723" s="67">
        <v>5121</v>
      </c>
      <c r="B2723" s="67">
        <v>33</v>
      </c>
      <c r="C2723" s="63">
        <v>1554</v>
      </c>
      <c r="D2723" s="63">
        <v>132</v>
      </c>
      <c r="E2723" s="63" t="s">
        <v>49</v>
      </c>
    </row>
    <row r="2724" spans="1:5">
      <c r="A2724" s="67">
        <v>5125</v>
      </c>
      <c r="B2724" s="67">
        <v>33</v>
      </c>
      <c r="C2724" s="63">
        <v>1554</v>
      </c>
      <c r="D2724" s="63">
        <v>132</v>
      </c>
      <c r="E2724" s="63" t="s">
        <v>49</v>
      </c>
    </row>
    <row r="2725" spans="1:5">
      <c r="A2725" s="67">
        <v>5126</v>
      </c>
      <c r="B2725" s="67">
        <v>33</v>
      </c>
      <c r="C2725" s="63">
        <v>1554</v>
      </c>
      <c r="D2725" s="63">
        <v>132</v>
      </c>
      <c r="E2725" s="63" t="s">
        <v>49</v>
      </c>
    </row>
    <row r="2726" spans="1:5">
      <c r="A2726" s="67">
        <v>5127</v>
      </c>
      <c r="B2726" s="67">
        <v>33</v>
      </c>
      <c r="C2726" s="63">
        <v>1554</v>
      </c>
      <c r="D2726" s="63">
        <v>132</v>
      </c>
      <c r="E2726" s="63" t="s">
        <v>49</v>
      </c>
    </row>
    <row r="2727" spans="1:5">
      <c r="A2727" s="67">
        <v>5131</v>
      </c>
      <c r="B2727" s="67">
        <v>33</v>
      </c>
      <c r="C2727" s="63">
        <v>1554</v>
      </c>
      <c r="D2727" s="63">
        <v>132</v>
      </c>
      <c r="E2727" s="63" t="s">
        <v>49</v>
      </c>
    </row>
    <row r="2728" spans="1:5">
      <c r="A2728" s="67">
        <v>5132</v>
      </c>
      <c r="B2728" s="67">
        <v>33</v>
      </c>
      <c r="C2728" s="63">
        <v>1554</v>
      </c>
      <c r="D2728" s="63">
        <v>132</v>
      </c>
      <c r="E2728" s="63" t="s">
        <v>49</v>
      </c>
    </row>
    <row r="2729" spans="1:5">
      <c r="A2729" s="67">
        <v>5133</v>
      </c>
      <c r="B2729" s="67">
        <v>33</v>
      </c>
      <c r="C2729" s="63">
        <v>1554</v>
      </c>
      <c r="D2729" s="63">
        <v>132</v>
      </c>
      <c r="E2729" s="63" t="s">
        <v>49</v>
      </c>
    </row>
    <row r="2730" spans="1:5">
      <c r="A2730" s="67">
        <v>5134</v>
      </c>
      <c r="B2730" s="67">
        <v>33</v>
      </c>
      <c r="C2730" s="63">
        <v>1554</v>
      </c>
      <c r="D2730" s="63">
        <v>132</v>
      </c>
      <c r="E2730" s="63" t="s">
        <v>49</v>
      </c>
    </row>
    <row r="2731" spans="1:5">
      <c r="A2731" s="67">
        <v>5136</v>
      </c>
      <c r="B2731" s="67">
        <v>33</v>
      </c>
      <c r="C2731" s="63">
        <v>1554</v>
      </c>
      <c r="D2731" s="63">
        <v>132</v>
      </c>
      <c r="E2731" s="63" t="s">
        <v>49</v>
      </c>
    </row>
    <row r="2732" spans="1:5">
      <c r="A2732" s="67">
        <v>5137</v>
      </c>
      <c r="B2732" s="67">
        <v>33</v>
      </c>
      <c r="C2732" s="63">
        <v>1554</v>
      </c>
      <c r="D2732" s="63">
        <v>132</v>
      </c>
      <c r="E2732" s="63" t="s">
        <v>49</v>
      </c>
    </row>
    <row r="2733" spans="1:5">
      <c r="A2733" s="67">
        <v>5138</v>
      </c>
      <c r="B2733" s="67">
        <v>33</v>
      </c>
      <c r="C2733" s="63">
        <v>1554</v>
      </c>
      <c r="D2733" s="63">
        <v>132</v>
      </c>
      <c r="E2733" s="63" t="s">
        <v>49</v>
      </c>
    </row>
    <row r="2734" spans="1:5">
      <c r="A2734" s="67">
        <v>5139</v>
      </c>
      <c r="B2734" s="67">
        <v>33</v>
      </c>
      <c r="C2734" s="63">
        <v>1554</v>
      </c>
      <c r="D2734" s="63">
        <v>132</v>
      </c>
      <c r="E2734" s="63" t="s">
        <v>49</v>
      </c>
    </row>
    <row r="2735" spans="1:5">
      <c r="A2735" s="67">
        <v>5140</v>
      </c>
      <c r="B2735" s="67">
        <v>33</v>
      </c>
      <c r="C2735" s="63">
        <v>1554</v>
      </c>
      <c r="D2735" s="63">
        <v>132</v>
      </c>
      <c r="E2735" s="63" t="s">
        <v>49</v>
      </c>
    </row>
    <row r="2736" spans="1:5">
      <c r="A2736" s="67">
        <v>5141</v>
      </c>
      <c r="B2736" s="67">
        <v>33</v>
      </c>
      <c r="C2736" s="63">
        <v>1554</v>
      </c>
      <c r="D2736" s="63">
        <v>132</v>
      </c>
      <c r="E2736" s="63" t="s">
        <v>49</v>
      </c>
    </row>
    <row r="2737" spans="1:5">
      <c r="A2737" s="67">
        <v>5142</v>
      </c>
      <c r="B2737" s="67">
        <v>33</v>
      </c>
      <c r="C2737" s="63">
        <v>1554</v>
      </c>
      <c r="D2737" s="63">
        <v>132</v>
      </c>
      <c r="E2737" s="63" t="s">
        <v>49</v>
      </c>
    </row>
    <row r="2738" spans="1:5">
      <c r="A2738" s="67">
        <v>5144</v>
      </c>
      <c r="B2738" s="67">
        <v>33</v>
      </c>
      <c r="C2738" s="63">
        <v>1554</v>
      </c>
      <c r="D2738" s="63">
        <v>132</v>
      </c>
      <c r="E2738" s="63" t="s">
        <v>49</v>
      </c>
    </row>
    <row r="2739" spans="1:5">
      <c r="A2739" s="67">
        <v>5150</v>
      </c>
      <c r="B2739" s="67">
        <v>33</v>
      </c>
      <c r="C2739" s="63">
        <v>1554</v>
      </c>
      <c r="D2739" s="63">
        <v>132</v>
      </c>
      <c r="E2739" s="63" t="s">
        <v>49</v>
      </c>
    </row>
    <row r="2740" spans="1:5">
      <c r="A2740" s="67">
        <v>5151</v>
      </c>
      <c r="B2740" s="67">
        <v>33</v>
      </c>
      <c r="C2740" s="63">
        <v>1554</v>
      </c>
      <c r="D2740" s="63">
        <v>132</v>
      </c>
      <c r="E2740" s="63" t="s">
        <v>49</v>
      </c>
    </row>
    <row r="2741" spans="1:5">
      <c r="A2741" s="67">
        <v>5152</v>
      </c>
      <c r="B2741" s="67">
        <v>33</v>
      </c>
      <c r="C2741" s="63">
        <v>1554</v>
      </c>
      <c r="D2741" s="63">
        <v>132</v>
      </c>
      <c r="E2741" s="63" t="s">
        <v>49</v>
      </c>
    </row>
    <row r="2742" spans="1:5">
      <c r="A2742" s="67">
        <v>5153</v>
      </c>
      <c r="B2742" s="67">
        <v>33</v>
      </c>
      <c r="C2742" s="63">
        <v>1554</v>
      </c>
      <c r="D2742" s="63">
        <v>132</v>
      </c>
      <c r="E2742" s="63" t="s">
        <v>49</v>
      </c>
    </row>
    <row r="2743" spans="1:5">
      <c r="A2743" s="67">
        <v>5154</v>
      </c>
      <c r="B2743" s="67">
        <v>33</v>
      </c>
      <c r="C2743" s="63">
        <v>1554</v>
      </c>
      <c r="D2743" s="63">
        <v>132</v>
      </c>
      <c r="E2743" s="63" t="s">
        <v>49</v>
      </c>
    </row>
    <row r="2744" spans="1:5">
      <c r="A2744" s="67">
        <v>5155</v>
      </c>
      <c r="B2744" s="67">
        <v>33</v>
      </c>
      <c r="C2744" s="63">
        <v>1554</v>
      </c>
      <c r="D2744" s="63">
        <v>132</v>
      </c>
      <c r="E2744" s="63" t="s">
        <v>49</v>
      </c>
    </row>
    <row r="2745" spans="1:5">
      <c r="A2745" s="67">
        <v>5156</v>
      </c>
      <c r="B2745" s="67">
        <v>33</v>
      </c>
      <c r="C2745" s="63">
        <v>1554</v>
      </c>
      <c r="D2745" s="63">
        <v>132</v>
      </c>
      <c r="E2745" s="63" t="s">
        <v>49</v>
      </c>
    </row>
    <row r="2746" spans="1:5">
      <c r="A2746" s="67">
        <v>5157</v>
      </c>
      <c r="B2746" s="67">
        <v>33</v>
      </c>
      <c r="C2746" s="63">
        <v>1554</v>
      </c>
      <c r="D2746" s="63">
        <v>132</v>
      </c>
      <c r="E2746" s="63" t="s">
        <v>49</v>
      </c>
    </row>
    <row r="2747" spans="1:5">
      <c r="A2747" s="67">
        <v>5158</v>
      </c>
      <c r="B2747" s="67">
        <v>33</v>
      </c>
      <c r="C2747" s="63">
        <v>1554</v>
      </c>
      <c r="D2747" s="63">
        <v>132</v>
      </c>
      <c r="E2747" s="63" t="s">
        <v>49</v>
      </c>
    </row>
    <row r="2748" spans="1:5">
      <c r="A2748" s="67">
        <v>5159</v>
      </c>
      <c r="B2748" s="67">
        <v>33</v>
      </c>
      <c r="C2748" s="63">
        <v>1554</v>
      </c>
      <c r="D2748" s="63">
        <v>132</v>
      </c>
      <c r="E2748" s="63" t="s">
        <v>49</v>
      </c>
    </row>
    <row r="2749" spans="1:5">
      <c r="A2749" s="67">
        <v>5160</v>
      </c>
      <c r="B2749" s="67">
        <v>33</v>
      </c>
      <c r="C2749" s="63">
        <v>1554</v>
      </c>
      <c r="D2749" s="63">
        <v>132</v>
      </c>
      <c r="E2749" s="63" t="s">
        <v>49</v>
      </c>
    </row>
    <row r="2750" spans="1:5">
      <c r="A2750" s="67">
        <v>5161</v>
      </c>
      <c r="B2750" s="67">
        <v>33</v>
      </c>
      <c r="C2750" s="63">
        <v>1554</v>
      </c>
      <c r="D2750" s="63">
        <v>132</v>
      </c>
      <c r="E2750" s="63" t="s">
        <v>49</v>
      </c>
    </row>
    <row r="2751" spans="1:5">
      <c r="A2751" s="67">
        <v>5162</v>
      </c>
      <c r="B2751" s="67">
        <v>33</v>
      </c>
      <c r="C2751" s="63">
        <v>1554</v>
      </c>
      <c r="D2751" s="63">
        <v>132</v>
      </c>
      <c r="E2751" s="63" t="s">
        <v>49</v>
      </c>
    </row>
    <row r="2752" spans="1:5">
      <c r="A2752" s="67">
        <v>5163</v>
      </c>
      <c r="B2752" s="67">
        <v>33</v>
      </c>
      <c r="C2752" s="63">
        <v>1554</v>
      </c>
      <c r="D2752" s="63">
        <v>132</v>
      </c>
      <c r="E2752" s="63" t="s">
        <v>49</v>
      </c>
    </row>
    <row r="2753" spans="1:5">
      <c r="A2753" s="67">
        <v>5164</v>
      </c>
      <c r="B2753" s="67">
        <v>33</v>
      </c>
      <c r="C2753" s="63">
        <v>1554</v>
      </c>
      <c r="D2753" s="63">
        <v>132</v>
      </c>
      <c r="E2753" s="63" t="s">
        <v>49</v>
      </c>
    </row>
    <row r="2754" spans="1:5">
      <c r="A2754" s="67">
        <v>5165</v>
      </c>
      <c r="B2754" s="67">
        <v>33</v>
      </c>
      <c r="C2754" s="63">
        <v>1554</v>
      </c>
      <c r="D2754" s="63">
        <v>132</v>
      </c>
      <c r="E2754" s="63" t="s">
        <v>49</v>
      </c>
    </row>
    <row r="2755" spans="1:5">
      <c r="A2755" s="67">
        <v>5166</v>
      </c>
      <c r="B2755" s="67">
        <v>33</v>
      </c>
      <c r="C2755" s="63">
        <v>1554</v>
      </c>
      <c r="D2755" s="63">
        <v>132</v>
      </c>
      <c r="E2755" s="63" t="s">
        <v>49</v>
      </c>
    </row>
    <row r="2756" spans="1:5">
      <c r="A2756" s="67">
        <v>5167</v>
      </c>
      <c r="B2756" s="67">
        <v>33</v>
      </c>
      <c r="C2756" s="63">
        <v>1554</v>
      </c>
      <c r="D2756" s="63">
        <v>132</v>
      </c>
      <c r="E2756" s="63" t="s">
        <v>49</v>
      </c>
    </row>
    <row r="2757" spans="1:5">
      <c r="A2757" s="67">
        <v>5168</v>
      </c>
      <c r="B2757" s="67">
        <v>33</v>
      </c>
      <c r="C2757" s="63">
        <v>1554</v>
      </c>
      <c r="D2757" s="63">
        <v>132</v>
      </c>
      <c r="E2757" s="63" t="s">
        <v>49</v>
      </c>
    </row>
    <row r="2758" spans="1:5">
      <c r="A2758" s="67">
        <v>5169</v>
      </c>
      <c r="B2758" s="67">
        <v>33</v>
      </c>
      <c r="C2758" s="63">
        <v>1554</v>
      </c>
      <c r="D2758" s="63">
        <v>132</v>
      </c>
      <c r="E2758" s="63" t="s">
        <v>49</v>
      </c>
    </row>
    <row r="2759" spans="1:5">
      <c r="A2759" s="67">
        <v>5170</v>
      </c>
      <c r="B2759" s="67">
        <v>33</v>
      </c>
      <c r="C2759" s="63">
        <v>1554</v>
      </c>
      <c r="D2759" s="63">
        <v>132</v>
      </c>
      <c r="E2759" s="63" t="s">
        <v>49</v>
      </c>
    </row>
    <row r="2760" spans="1:5">
      <c r="A2760" s="67">
        <v>5171</v>
      </c>
      <c r="B2760" s="67">
        <v>33</v>
      </c>
      <c r="C2760" s="63">
        <v>1554</v>
      </c>
      <c r="D2760" s="63">
        <v>132</v>
      </c>
      <c r="E2760" s="63" t="s">
        <v>49</v>
      </c>
    </row>
    <row r="2761" spans="1:5">
      <c r="A2761" s="67">
        <v>5172</v>
      </c>
      <c r="B2761" s="67">
        <v>33</v>
      </c>
      <c r="C2761" s="63">
        <v>1554</v>
      </c>
      <c r="D2761" s="63">
        <v>132</v>
      </c>
      <c r="E2761" s="63" t="s">
        <v>49</v>
      </c>
    </row>
    <row r="2762" spans="1:5">
      <c r="A2762" s="67">
        <v>5173</v>
      </c>
      <c r="B2762" s="67">
        <v>33</v>
      </c>
      <c r="C2762" s="63">
        <v>1554</v>
      </c>
      <c r="D2762" s="63">
        <v>132</v>
      </c>
      <c r="E2762" s="63" t="s">
        <v>49</v>
      </c>
    </row>
    <row r="2763" spans="1:5">
      <c r="A2763" s="67">
        <v>5174</v>
      </c>
      <c r="B2763" s="67">
        <v>33</v>
      </c>
      <c r="C2763" s="63">
        <v>1554</v>
      </c>
      <c r="D2763" s="63">
        <v>132</v>
      </c>
      <c r="E2763" s="63" t="s">
        <v>49</v>
      </c>
    </row>
    <row r="2764" spans="1:5">
      <c r="A2764" s="67">
        <v>5201</v>
      </c>
      <c r="B2764" s="67">
        <v>33</v>
      </c>
      <c r="C2764" s="63">
        <v>1554</v>
      </c>
      <c r="D2764" s="63">
        <v>132</v>
      </c>
      <c r="E2764" s="63" t="s">
        <v>49</v>
      </c>
    </row>
    <row r="2765" spans="1:5">
      <c r="A2765" s="67">
        <v>5202</v>
      </c>
      <c r="B2765" s="67">
        <v>33</v>
      </c>
      <c r="C2765" s="63">
        <v>1554</v>
      </c>
      <c r="D2765" s="63">
        <v>132</v>
      </c>
      <c r="E2765" s="63" t="s">
        <v>49</v>
      </c>
    </row>
    <row r="2766" spans="1:5">
      <c r="A2766" s="67">
        <v>5203</v>
      </c>
      <c r="B2766" s="67">
        <v>33</v>
      </c>
      <c r="C2766" s="63">
        <v>1554</v>
      </c>
      <c r="D2766" s="63">
        <v>132</v>
      </c>
      <c r="E2766" s="63" t="s">
        <v>49</v>
      </c>
    </row>
    <row r="2767" spans="1:5">
      <c r="A2767" s="67">
        <v>5204</v>
      </c>
      <c r="B2767" s="67">
        <v>33</v>
      </c>
      <c r="C2767" s="63">
        <v>1554</v>
      </c>
      <c r="D2767" s="63">
        <v>132</v>
      </c>
      <c r="E2767" s="63" t="s">
        <v>49</v>
      </c>
    </row>
    <row r="2768" spans="1:5">
      <c r="A2768" s="67">
        <v>5210</v>
      </c>
      <c r="B2768" s="67">
        <v>33</v>
      </c>
      <c r="C2768" s="63">
        <v>1554</v>
      </c>
      <c r="D2768" s="63">
        <v>132</v>
      </c>
      <c r="E2768" s="63" t="s">
        <v>49</v>
      </c>
    </row>
    <row r="2769" spans="1:5">
      <c r="A2769" s="67">
        <v>5211</v>
      </c>
      <c r="B2769" s="67">
        <v>33</v>
      </c>
      <c r="C2769" s="63">
        <v>1554</v>
      </c>
      <c r="D2769" s="63">
        <v>132</v>
      </c>
      <c r="E2769" s="63" t="s">
        <v>49</v>
      </c>
    </row>
    <row r="2770" spans="1:5">
      <c r="A2770" s="67">
        <v>5212</v>
      </c>
      <c r="B2770" s="67">
        <v>33</v>
      </c>
      <c r="C2770" s="63">
        <v>1554</v>
      </c>
      <c r="D2770" s="63">
        <v>132</v>
      </c>
      <c r="E2770" s="63" t="s">
        <v>49</v>
      </c>
    </row>
    <row r="2771" spans="1:5">
      <c r="A2771" s="67">
        <v>5213</v>
      </c>
      <c r="B2771" s="67">
        <v>33</v>
      </c>
      <c r="C2771" s="63">
        <v>1554</v>
      </c>
      <c r="D2771" s="63">
        <v>132</v>
      </c>
      <c r="E2771" s="63" t="s">
        <v>49</v>
      </c>
    </row>
    <row r="2772" spans="1:5">
      <c r="A2772" s="67">
        <v>5214</v>
      </c>
      <c r="B2772" s="67">
        <v>33</v>
      </c>
      <c r="C2772" s="63">
        <v>1554</v>
      </c>
      <c r="D2772" s="63">
        <v>132</v>
      </c>
      <c r="E2772" s="63" t="s">
        <v>49</v>
      </c>
    </row>
    <row r="2773" spans="1:5">
      <c r="A2773" s="67">
        <v>5220</v>
      </c>
      <c r="B2773" s="67">
        <v>33</v>
      </c>
      <c r="C2773" s="63">
        <v>1554</v>
      </c>
      <c r="D2773" s="63">
        <v>132</v>
      </c>
      <c r="E2773" s="63" t="s">
        <v>49</v>
      </c>
    </row>
    <row r="2774" spans="1:5">
      <c r="A2774" s="67">
        <v>5221</v>
      </c>
      <c r="B2774" s="67">
        <v>33</v>
      </c>
      <c r="C2774" s="63">
        <v>1554</v>
      </c>
      <c r="D2774" s="63">
        <v>132</v>
      </c>
      <c r="E2774" s="63" t="s">
        <v>49</v>
      </c>
    </row>
    <row r="2775" spans="1:5">
      <c r="A2775" s="67">
        <v>5222</v>
      </c>
      <c r="B2775" s="67">
        <v>33</v>
      </c>
      <c r="C2775" s="63">
        <v>1554</v>
      </c>
      <c r="D2775" s="63">
        <v>132</v>
      </c>
      <c r="E2775" s="63" t="s">
        <v>49</v>
      </c>
    </row>
    <row r="2776" spans="1:5">
      <c r="A2776" s="67">
        <v>5223</v>
      </c>
      <c r="B2776" s="67">
        <v>33</v>
      </c>
      <c r="C2776" s="63">
        <v>1554</v>
      </c>
      <c r="D2776" s="63">
        <v>132</v>
      </c>
      <c r="E2776" s="63" t="s">
        <v>49</v>
      </c>
    </row>
    <row r="2777" spans="1:5">
      <c r="A2777" s="67">
        <v>5231</v>
      </c>
      <c r="B2777" s="67">
        <v>33</v>
      </c>
      <c r="C2777" s="63">
        <v>1554</v>
      </c>
      <c r="D2777" s="63">
        <v>132</v>
      </c>
      <c r="E2777" s="63" t="s">
        <v>49</v>
      </c>
    </row>
    <row r="2778" spans="1:5">
      <c r="A2778" s="67">
        <v>5232</v>
      </c>
      <c r="B2778" s="67">
        <v>33</v>
      </c>
      <c r="C2778" s="63">
        <v>1554</v>
      </c>
      <c r="D2778" s="63">
        <v>132</v>
      </c>
      <c r="E2778" s="63" t="s">
        <v>49</v>
      </c>
    </row>
    <row r="2779" spans="1:5">
      <c r="A2779" s="67">
        <v>5233</v>
      </c>
      <c r="B2779" s="67">
        <v>33</v>
      </c>
      <c r="C2779" s="63">
        <v>1554</v>
      </c>
      <c r="D2779" s="63">
        <v>132</v>
      </c>
      <c r="E2779" s="63" t="s">
        <v>49</v>
      </c>
    </row>
    <row r="2780" spans="1:5">
      <c r="A2780" s="67">
        <v>5234</v>
      </c>
      <c r="B2780" s="67">
        <v>33</v>
      </c>
      <c r="C2780" s="63">
        <v>1554</v>
      </c>
      <c r="D2780" s="63">
        <v>132</v>
      </c>
      <c r="E2780" s="63" t="s">
        <v>49</v>
      </c>
    </row>
    <row r="2781" spans="1:5">
      <c r="A2781" s="67">
        <v>5235</v>
      </c>
      <c r="B2781" s="67">
        <v>33</v>
      </c>
      <c r="C2781" s="63">
        <v>1554</v>
      </c>
      <c r="D2781" s="63">
        <v>132</v>
      </c>
      <c r="E2781" s="63" t="s">
        <v>49</v>
      </c>
    </row>
    <row r="2782" spans="1:5">
      <c r="A2782" s="67">
        <v>5236</v>
      </c>
      <c r="B2782" s="67">
        <v>33</v>
      </c>
      <c r="C2782" s="63">
        <v>1554</v>
      </c>
      <c r="D2782" s="63">
        <v>132</v>
      </c>
      <c r="E2782" s="63" t="s">
        <v>49</v>
      </c>
    </row>
    <row r="2783" spans="1:5">
      <c r="A2783" s="67">
        <v>5237</v>
      </c>
      <c r="B2783" s="67">
        <v>33</v>
      </c>
      <c r="C2783" s="63">
        <v>1554</v>
      </c>
      <c r="D2783" s="63">
        <v>132</v>
      </c>
      <c r="E2783" s="63" t="s">
        <v>49</v>
      </c>
    </row>
    <row r="2784" spans="1:5">
      <c r="A2784" s="67">
        <v>5238</v>
      </c>
      <c r="B2784" s="67">
        <v>33</v>
      </c>
      <c r="C2784" s="63">
        <v>1554</v>
      </c>
      <c r="D2784" s="63">
        <v>132</v>
      </c>
      <c r="E2784" s="63" t="s">
        <v>49</v>
      </c>
    </row>
    <row r="2785" spans="1:5">
      <c r="A2785" s="67">
        <v>5240</v>
      </c>
      <c r="B2785" s="67">
        <v>33</v>
      </c>
      <c r="C2785" s="63">
        <v>1554</v>
      </c>
      <c r="D2785" s="63">
        <v>132</v>
      </c>
      <c r="E2785" s="63" t="s">
        <v>49</v>
      </c>
    </row>
    <row r="2786" spans="1:5">
      <c r="A2786" s="67">
        <v>5241</v>
      </c>
      <c r="B2786" s="67">
        <v>33</v>
      </c>
      <c r="C2786" s="63">
        <v>1554</v>
      </c>
      <c r="D2786" s="63">
        <v>132</v>
      </c>
      <c r="E2786" s="63" t="s">
        <v>49</v>
      </c>
    </row>
    <row r="2787" spans="1:5">
      <c r="A2787" s="67">
        <v>5242</v>
      </c>
      <c r="B2787" s="67">
        <v>33</v>
      </c>
      <c r="C2787" s="63">
        <v>1554</v>
      </c>
      <c r="D2787" s="63">
        <v>132</v>
      </c>
      <c r="E2787" s="63" t="s">
        <v>49</v>
      </c>
    </row>
    <row r="2788" spans="1:5">
      <c r="A2788" s="67">
        <v>5243</v>
      </c>
      <c r="B2788" s="67">
        <v>33</v>
      </c>
      <c r="C2788" s="63">
        <v>1554</v>
      </c>
      <c r="D2788" s="63">
        <v>132</v>
      </c>
      <c r="E2788" s="63" t="s">
        <v>49</v>
      </c>
    </row>
    <row r="2789" spans="1:5">
      <c r="A2789" s="67">
        <v>5244</v>
      </c>
      <c r="B2789" s="67">
        <v>33</v>
      </c>
      <c r="C2789" s="63">
        <v>1554</v>
      </c>
      <c r="D2789" s="63">
        <v>132</v>
      </c>
      <c r="E2789" s="63" t="s">
        <v>49</v>
      </c>
    </row>
    <row r="2790" spans="1:5">
      <c r="A2790" s="67">
        <v>5245</v>
      </c>
      <c r="B2790" s="67">
        <v>33</v>
      </c>
      <c r="C2790" s="63">
        <v>1554</v>
      </c>
      <c r="D2790" s="63">
        <v>132</v>
      </c>
      <c r="E2790" s="63" t="s">
        <v>49</v>
      </c>
    </row>
    <row r="2791" spans="1:5">
      <c r="A2791" s="67">
        <v>5250</v>
      </c>
      <c r="B2791" s="67">
        <v>33</v>
      </c>
      <c r="C2791" s="63">
        <v>1554</v>
      </c>
      <c r="D2791" s="63">
        <v>132</v>
      </c>
      <c r="E2791" s="63" t="s">
        <v>49</v>
      </c>
    </row>
    <row r="2792" spans="1:5">
      <c r="A2792" s="67">
        <v>5251</v>
      </c>
      <c r="B2792" s="67">
        <v>33</v>
      </c>
      <c r="C2792" s="63">
        <v>1554</v>
      </c>
      <c r="D2792" s="63">
        <v>132</v>
      </c>
      <c r="E2792" s="63" t="s">
        <v>49</v>
      </c>
    </row>
    <row r="2793" spans="1:5">
      <c r="A2793" s="67">
        <v>5252</v>
      </c>
      <c r="B2793" s="67">
        <v>33</v>
      </c>
      <c r="C2793" s="63">
        <v>1554</v>
      </c>
      <c r="D2793" s="63">
        <v>132</v>
      </c>
      <c r="E2793" s="63" t="s">
        <v>49</v>
      </c>
    </row>
    <row r="2794" spans="1:5">
      <c r="A2794" s="67">
        <v>5253</v>
      </c>
      <c r="B2794" s="67">
        <v>33</v>
      </c>
      <c r="C2794" s="63">
        <v>1554</v>
      </c>
      <c r="D2794" s="63">
        <v>132</v>
      </c>
      <c r="E2794" s="63" t="s">
        <v>49</v>
      </c>
    </row>
    <row r="2795" spans="1:5">
      <c r="A2795" s="67">
        <v>5254</v>
      </c>
      <c r="B2795" s="67">
        <v>33</v>
      </c>
      <c r="C2795" s="63">
        <v>1554</v>
      </c>
      <c r="D2795" s="63">
        <v>132</v>
      </c>
      <c r="E2795" s="63" t="s">
        <v>49</v>
      </c>
    </row>
    <row r="2796" spans="1:5">
      <c r="A2796" s="67">
        <v>5255</v>
      </c>
      <c r="B2796" s="67">
        <v>33</v>
      </c>
      <c r="C2796" s="63">
        <v>1554</v>
      </c>
      <c r="D2796" s="63">
        <v>132</v>
      </c>
      <c r="E2796" s="63" t="s">
        <v>49</v>
      </c>
    </row>
    <row r="2797" spans="1:5">
      <c r="A2797" s="67">
        <v>5256</v>
      </c>
      <c r="B2797" s="67">
        <v>33</v>
      </c>
      <c r="C2797" s="63">
        <v>1554</v>
      </c>
      <c r="D2797" s="63">
        <v>132</v>
      </c>
      <c r="E2797" s="63" t="s">
        <v>49</v>
      </c>
    </row>
    <row r="2798" spans="1:5">
      <c r="A2798" s="67">
        <v>5259</v>
      </c>
      <c r="B2798" s="67">
        <v>34</v>
      </c>
      <c r="C2798" s="63">
        <v>1258</v>
      </c>
      <c r="D2798" s="63">
        <v>173</v>
      </c>
      <c r="E2798" s="63" t="s">
        <v>49</v>
      </c>
    </row>
    <row r="2799" spans="1:5">
      <c r="A2799" s="67">
        <v>5260</v>
      </c>
      <c r="B2799" s="67">
        <v>34</v>
      </c>
      <c r="C2799" s="63">
        <v>1258</v>
      </c>
      <c r="D2799" s="63">
        <v>173</v>
      </c>
      <c r="E2799" s="63" t="s">
        <v>49</v>
      </c>
    </row>
    <row r="2800" spans="1:5">
      <c r="A2800" s="67">
        <v>5261</v>
      </c>
      <c r="B2800" s="67">
        <v>34</v>
      </c>
      <c r="C2800" s="63">
        <v>1258</v>
      </c>
      <c r="D2800" s="63">
        <v>173</v>
      </c>
      <c r="E2800" s="63" t="s">
        <v>49</v>
      </c>
    </row>
    <row r="2801" spans="1:5">
      <c r="A2801" s="67">
        <v>5262</v>
      </c>
      <c r="B2801" s="67">
        <v>35</v>
      </c>
      <c r="C2801" s="63">
        <v>1813</v>
      </c>
      <c r="D2801" s="63">
        <v>61</v>
      </c>
      <c r="E2801" s="63" t="s">
        <v>49</v>
      </c>
    </row>
    <row r="2802" spans="1:5">
      <c r="A2802" s="67">
        <v>5263</v>
      </c>
      <c r="B2802" s="67">
        <v>35</v>
      </c>
      <c r="C2802" s="63">
        <v>1813</v>
      </c>
      <c r="D2802" s="63">
        <v>61</v>
      </c>
      <c r="E2802" s="63" t="s">
        <v>49</v>
      </c>
    </row>
    <row r="2803" spans="1:5">
      <c r="A2803" s="67">
        <v>5264</v>
      </c>
      <c r="B2803" s="67">
        <v>34</v>
      </c>
      <c r="C2803" s="63">
        <v>1258</v>
      </c>
      <c r="D2803" s="63">
        <v>173</v>
      </c>
      <c r="E2803" s="63" t="s">
        <v>49</v>
      </c>
    </row>
    <row r="2804" spans="1:5">
      <c r="A2804" s="67">
        <v>5265</v>
      </c>
      <c r="B2804" s="67">
        <v>34</v>
      </c>
      <c r="C2804" s="63">
        <v>1258</v>
      </c>
      <c r="D2804" s="63">
        <v>173</v>
      </c>
      <c r="E2804" s="63" t="s">
        <v>49</v>
      </c>
    </row>
    <row r="2805" spans="1:5">
      <c r="A2805" s="67">
        <v>5266</v>
      </c>
      <c r="B2805" s="67">
        <v>34</v>
      </c>
      <c r="C2805" s="63">
        <v>1258</v>
      </c>
      <c r="D2805" s="63">
        <v>173</v>
      </c>
      <c r="E2805" s="63" t="s">
        <v>49</v>
      </c>
    </row>
    <row r="2806" spans="1:5">
      <c r="A2806" s="67">
        <v>5267</v>
      </c>
      <c r="B2806" s="67">
        <v>35</v>
      </c>
      <c r="C2806" s="63">
        <v>1813</v>
      </c>
      <c r="D2806" s="63">
        <v>61</v>
      </c>
      <c r="E2806" s="63" t="s">
        <v>49</v>
      </c>
    </row>
    <row r="2807" spans="1:5">
      <c r="A2807" s="67">
        <v>5268</v>
      </c>
      <c r="B2807" s="67">
        <v>35</v>
      </c>
      <c r="C2807" s="63">
        <v>1813</v>
      </c>
      <c r="D2807" s="63">
        <v>61</v>
      </c>
      <c r="E2807" s="63" t="s">
        <v>49</v>
      </c>
    </row>
    <row r="2808" spans="1:5">
      <c r="A2808" s="67">
        <v>5269</v>
      </c>
      <c r="B2808" s="67">
        <v>35</v>
      </c>
      <c r="C2808" s="63">
        <v>1813</v>
      </c>
      <c r="D2808" s="63">
        <v>61</v>
      </c>
      <c r="E2808" s="63" t="s">
        <v>49</v>
      </c>
    </row>
    <row r="2809" spans="1:5">
      <c r="A2809" s="67">
        <v>5270</v>
      </c>
      <c r="B2809" s="67">
        <v>35</v>
      </c>
      <c r="C2809" s="63">
        <v>1813</v>
      </c>
      <c r="D2809" s="63">
        <v>61</v>
      </c>
      <c r="E2809" s="63" t="s">
        <v>49</v>
      </c>
    </row>
    <row r="2810" spans="1:5">
      <c r="A2810" s="67">
        <v>5271</v>
      </c>
      <c r="B2810" s="67">
        <v>35</v>
      </c>
      <c r="C2810" s="63">
        <v>1813</v>
      </c>
      <c r="D2810" s="63">
        <v>61</v>
      </c>
      <c r="E2810" s="63" t="s">
        <v>49</v>
      </c>
    </row>
    <row r="2811" spans="1:5">
      <c r="A2811" s="67">
        <v>5272</v>
      </c>
      <c r="B2811" s="67">
        <v>35</v>
      </c>
      <c r="C2811" s="63">
        <v>1813</v>
      </c>
      <c r="D2811" s="63">
        <v>61</v>
      </c>
      <c r="E2811" s="63" t="s">
        <v>49</v>
      </c>
    </row>
    <row r="2812" spans="1:5">
      <c r="A2812" s="67">
        <v>5273</v>
      </c>
      <c r="B2812" s="67">
        <v>35</v>
      </c>
      <c r="C2812" s="63">
        <v>1813</v>
      </c>
      <c r="D2812" s="63">
        <v>61</v>
      </c>
      <c r="E2812" s="63" t="s">
        <v>49</v>
      </c>
    </row>
    <row r="2813" spans="1:5">
      <c r="A2813" s="67">
        <v>5275</v>
      </c>
      <c r="B2813" s="67">
        <v>35</v>
      </c>
      <c r="C2813" s="63">
        <v>1813</v>
      </c>
      <c r="D2813" s="63">
        <v>61</v>
      </c>
      <c r="E2813" s="63" t="s">
        <v>49</v>
      </c>
    </row>
    <row r="2814" spans="1:5">
      <c r="A2814" s="67">
        <v>5276</v>
      </c>
      <c r="B2814" s="67">
        <v>35</v>
      </c>
      <c r="C2814" s="63">
        <v>1813</v>
      </c>
      <c r="D2814" s="63">
        <v>61</v>
      </c>
      <c r="E2814" s="63" t="s">
        <v>49</v>
      </c>
    </row>
    <row r="2815" spans="1:5">
      <c r="A2815" s="67">
        <v>5277</v>
      </c>
      <c r="B2815" s="67">
        <v>35</v>
      </c>
      <c r="C2815" s="63">
        <v>1813</v>
      </c>
      <c r="D2815" s="63">
        <v>61</v>
      </c>
      <c r="E2815" s="63" t="s">
        <v>49</v>
      </c>
    </row>
    <row r="2816" spans="1:5">
      <c r="A2816" s="67">
        <v>5278</v>
      </c>
      <c r="B2816" s="67">
        <v>35</v>
      </c>
      <c r="C2816" s="63">
        <v>1813</v>
      </c>
      <c r="D2816" s="63">
        <v>61</v>
      </c>
      <c r="E2816" s="63" t="s">
        <v>49</v>
      </c>
    </row>
    <row r="2817" spans="1:5">
      <c r="A2817" s="67">
        <v>5279</v>
      </c>
      <c r="B2817" s="67">
        <v>35</v>
      </c>
      <c r="C2817" s="63">
        <v>1813</v>
      </c>
      <c r="D2817" s="63">
        <v>61</v>
      </c>
      <c r="E2817" s="63" t="s">
        <v>49</v>
      </c>
    </row>
    <row r="2818" spans="1:5">
      <c r="A2818" s="67">
        <v>5280</v>
      </c>
      <c r="B2818" s="67">
        <v>35</v>
      </c>
      <c r="C2818" s="63">
        <v>1813</v>
      </c>
      <c r="D2818" s="63">
        <v>61</v>
      </c>
      <c r="E2818" s="63" t="s">
        <v>49</v>
      </c>
    </row>
    <row r="2819" spans="1:5">
      <c r="A2819" s="67">
        <v>5290</v>
      </c>
      <c r="B2819" s="67">
        <v>35</v>
      </c>
      <c r="C2819" s="63">
        <v>1813</v>
      </c>
      <c r="D2819" s="63">
        <v>61</v>
      </c>
      <c r="E2819" s="63" t="s">
        <v>49</v>
      </c>
    </row>
    <row r="2820" spans="1:5">
      <c r="A2820" s="67">
        <v>5291</v>
      </c>
      <c r="B2820" s="67">
        <v>35</v>
      </c>
      <c r="C2820" s="63">
        <v>1813</v>
      </c>
      <c r="D2820" s="63">
        <v>61</v>
      </c>
      <c r="E2820" s="63" t="s">
        <v>49</v>
      </c>
    </row>
    <row r="2821" spans="1:5">
      <c r="A2821" s="67">
        <v>5301</v>
      </c>
      <c r="B2821" s="67">
        <v>34</v>
      </c>
      <c r="C2821" s="63">
        <v>1258</v>
      </c>
      <c r="D2821" s="63">
        <v>173</v>
      </c>
      <c r="E2821" s="63" t="s">
        <v>49</v>
      </c>
    </row>
    <row r="2822" spans="1:5">
      <c r="A2822" s="67">
        <v>5302</v>
      </c>
      <c r="B2822" s="67">
        <v>34</v>
      </c>
      <c r="C2822" s="63">
        <v>1258</v>
      </c>
      <c r="D2822" s="63">
        <v>173</v>
      </c>
      <c r="E2822" s="63" t="s">
        <v>49</v>
      </c>
    </row>
    <row r="2823" spans="1:5">
      <c r="A2823" s="67">
        <v>5303</v>
      </c>
      <c r="B2823" s="67">
        <v>33</v>
      </c>
      <c r="C2823" s="63">
        <v>1554</v>
      </c>
      <c r="D2823" s="63">
        <v>132</v>
      </c>
      <c r="E2823" s="63" t="s">
        <v>49</v>
      </c>
    </row>
    <row r="2824" spans="1:5">
      <c r="A2824" s="67">
        <v>5304</v>
      </c>
      <c r="B2824" s="67">
        <v>34</v>
      </c>
      <c r="C2824" s="63">
        <v>1258</v>
      </c>
      <c r="D2824" s="63">
        <v>173</v>
      </c>
      <c r="E2824" s="63" t="s">
        <v>49</v>
      </c>
    </row>
    <row r="2825" spans="1:5">
      <c r="A2825" s="67">
        <v>5306</v>
      </c>
      <c r="B2825" s="67">
        <v>34</v>
      </c>
      <c r="C2825" s="63">
        <v>1258</v>
      </c>
      <c r="D2825" s="63">
        <v>173</v>
      </c>
      <c r="E2825" s="63" t="s">
        <v>49</v>
      </c>
    </row>
    <row r="2826" spans="1:5">
      <c r="A2826" s="67">
        <v>5307</v>
      </c>
      <c r="B2826" s="67">
        <v>34</v>
      </c>
      <c r="C2826" s="63">
        <v>1258</v>
      </c>
      <c r="D2826" s="63">
        <v>173</v>
      </c>
      <c r="E2826" s="63" t="s">
        <v>49</v>
      </c>
    </row>
    <row r="2827" spans="1:5">
      <c r="A2827" s="67">
        <v>5308</v>
      </c>
      <c r="B2827" s="67">
        <v>34</v>
      </c>
      <c r="C2827" s="63">
        <v>1258</v>
      </c>
      <c r="D2827" s="63">
        <v>173</v>
      </c>
      <c r="E2827" s="63" t="s">
        <v>49</v>
      </c>
    </row>
    <row r="2828" spans="1:5">
      <c r="A2828" s="67">
        <v>5309</v>
      </c>
      <c r="B2828" s="67">
        <v>34</v>
      </c>
      <c r="C2828" s="63">
        <v>1258</v>
      </c>
      <c r="D2828" s="63">
        <v>173</v>
      </c>
      <c r="E2828" s="63" t="s">
        <v>49</v>
      </c>
    </row>
    <row r="2829" spans="1:5">
      <c r="A2829" s="67">
        <v>5310</v>
      </c>
      <c r="B2829" s="67">
        <v>34</v>
      </c>
      <c r="C2829" s="63">
        <v>1258</v>
      </c>
      <c r="D2829" s="63">
        <v>173</v>
      </c>
      <c r="E2829" s="63" t="s">
        <v>49</v>
      </c>
    </row>
    <row r="2830" spans="1:5">
      <c r="A2830" s="67">
        <v>5311</v>
      </c>
      <c r="B2830" s="67">
        <v>34</v>
      </c>
      <c r="C2830" s="63">
        <v>1258</v>
      </c>
      <c r="D2830" s="63">
        <v>173</v>
      </c>
      <c r="E2830" s="63" t="s">
        <v>49</v>
      </c>
    </row>
    <row r="2831" spans="1:5">
      <c r="A2831" s="67">
        <v>5312</v>
      </c>
      <c r="B2831" s="67">
        <v>34</v>
      </c>
      <c r="C2831" s="63">
        <v>1258</v>
      </c>
      <c r="D2831" s="63">
        <v>173</v>
      </c>
      <c r="E2831" s="63" t="s">
        <v>49</v>
      </c>
    </row>
    <row r="2832" spans="1:5">
      <c r="A2832" s="67">
        <v>5320</v>
      </c>
      <c r="B2832" s="67">
        <v>34</v>
      </c>
      <c r="C2832" s="63">
        <v>1258</v>
      </c>
      <c r="D2832" s="63">
        <v>173</v>
      </c>
      <c r="E2832" s="63" t="s">
        <v>49</v>
      </c>
    </row>
    <row r="2833" spans="1:5">
      <c r="A2833" s="67">
        <v>5321</v>
      </c>
      <c r="B2833" s="67">
        <v>34</v>
      </c>
      <c r="C2833" s="63">
        <v>1258</v>
      </c>
      <c r="D2833" s="63">
        <v>173</v>
      </c>
      <c r="E2833" s="63" t="s">
        <v>49</v>
      </c>
    </row>
    <row r="2834" spans="1:5">
      <c r="A2834" s="67">
        <v>5322</v>
      </c>
      <c r="B2834" s="67">
        <v>34</v>
      </c>
      <c r="C2834" s="63">
        <v>1258</v>
      </c>
      <c r="D2834" s="63">
        <v>173</v>
      </c>
      <c r="E2834" s="63" t="s">
        <v>49</v>
      </c>
    </row>
    <row r="2835" spans="1:5">
      <c r="A2835" s="67">
        <v>5330</v>
      </c>
      <c r="B2835" s="67">
        <v>34</v>
      </c>
      <c r="C2835" s="63">
        <v>1258</v>
      </c>
      <c r="D2835" s="63">
        <v>173</v>
      </c>
      <c r="E2835" s="63" t="s">
        <v>49</v>
      </c>
    </row>
    <row r="2836" spans="1:5">
      <c r="A2836" s="67">
        <v>5331</v>
      </c>
      <c r="B2836" s="67">
        <v>34</v>
      </c>
      <c r="C2836" s="63">
        <v>1258</v>
      </c>
      <c r="D2836" s="63">
        <v>173</v>
      </c>
      <c r="E2836" s="63" t="s">
        <v>49</v>
      </c>
    </row>
    <row r="2837" spans="1:5">
      <c r="A2837" s="67">
        <v>5332</v>
      </c>
      <c r="B2837" s="67">
        <v>34</v>
      </c>
      <c r="C2837" s="63">
        <v>1258</v>
      </c>
      <c r="D2837" s="63">
        <v>173</v>
      </c>
      <c r="E2837" s="63" t="s">
        <v>49</v>
      </c>
    </row>
    <row r="2838" spans="1:5">
      <c r="A2838" s="67">
        <v>5333</v>
      </c>
      <c r="B2838" s="67">
        <v>34</v>
      </c>
      <c r="C2838" s="63">
        <v>1258</v>
      </c>
      <c r="D2838" s="63">
        <v>173</v>
      </c>
      <c r="E2838" s="63" t="s">
        <v>49</v>
      </c>
    </row>
    <row r="2839" spans="1:5">
      <c r="A2839" s="67">
        <v>5340</v>
      </c>
      <c r="B2839" s="67">
        <v>34</v>
      </c>
      <c r="C2839" s="63">
        <v>1258</v>
      </c>
      <c r="D2839" s="63">
        <v>173</v>
      </c>
      <c r="E2839" s="63" t="s">
        <v>49</v>
      </c>
    </row>
    <row r="2840" spans="1:5">
      <c r="A2840" s="67">
        <v>5341</v>
      </c>
      <c r="B2840" s="67">
        <v>34</v>
      </c>
      <c r="C2840" s="63">
        <v>1258</v>
      </c>
      <c r="D2840" s="63">
        <v>173</v>
      </c>
      <c r="E2840" s="63" t="s">
        <v>49</v>
      </c>
    </row>
    <row r="2841" spans="1:5">
      <c r="A2841" s="67">
        <v>5342</v>
      </c>
      <c r="B2841" s="67">
        <v>34</v>
      </c>
      <c r="C2841" s="63">
        <v>1258</v>
      </c>
      <c r="D2841" s="63">
        <v>173</v>
      </c>
      <c r="E2841" s="63" t="s">
        <v>49</v>
      </c>
    </row>
    <row r="2842" spans="1:5">
      <c r="A2842" s="67">
        <v>5343</v>
      </c>
      <c r="B2842" s="67">
        <v>34</v>
      </c>
      <c r="C2842" s="63">
        <v>1258</v>
      </c>
      <c r="D2842" s="63">
        <v>173</v>
      </c>
      <c r="E2842" s="63" t="s">
        <v>49</v>
      </c>
    </row>
    <row r="2843" spans="1:5">
      <c r="A2843" s="67">
        <v>5344</v>
      </c>
      <c r="B2843" s="67">
        <v>34</v>
      </c>
      <c r="C2843" s="63">
        <v>1258</v>
      </c>
      <c r="D2843" s="63">
        <v>173</v>
      </c>
      <c r="E2843" s="63" t="s">
        <v>49</v>
      </c>
    </row>
    <row r="2844" spans="1:5">
      <c r="A2844" s="67">
        <v>5345</v>
      </c>
      <c r="B2844" s="67">
        <v>34</v>
      </c>
      <c r="C2844" s="63">
        <v>1258</v>
      </c>
      <c r="D2844" s="63">
        <v>173</v>
      </c>
      <c r="E2844" s="63" t="s">
        <v>49</v>
      </c>
    </row>
    <row r="2845" spans="1:5">
      <c r="A2845" s="67">
        <v>5346</v>
      </c>
      <c r="B2845" s="67">
        <v>34</v>
      </c>
      <c r="C2845" s="63">
        <v>1258</v>
      </c>
      <c r="D2845" s="63">
        <v>173</v>
      </c>
      <c r="E2845" s="63" t="s">
        <v>49</v>
      </c>
    </row>
    <row r="2846" spans="1:5">
      <c r="A2846" s="67">
        <v>5350</v>
      </c>
      <c r="B2846" s="67">
        <v>33</v>
      </c>
      <c r="C2846" s="63">
        <v>1554</v>
      </c>
      <c r="D2846" s="63">
        <v>132</v>
      </c>
      <c r="E2846" s="63" t="s">
        <v>49</v>
      </c>
    </row>
    <row r="2847" spans="1:5">
      <c r="A2847" s="67">
        <v>5351</v>
      </c>
      <c r="B2847" s="67">
        <v>33</v>
      </c>
      <c r="C2847" s="63">
        <v>1554</v>
      </c>
      <c r="D2847" s="63">
        <v>132</v>
      </c>
      <c r="E2847" s="63" t="s">
        <v>49</v>
      </c>
    </row>
    <row r="2848" spans="1:5">
      <c r="A2848" s="67">
        <v>5352</v>
      </c>
      <c r="B2848" s="67">
        <v>33</v>
      </c>
      <c r="C2848" s="63">
        <v>1554</v>
      </c>
      <c r="D2848" s="63">
        <v>132</v>
      </c>
      <c r="E2848" s="63" t="s">
        <v>49</v>
      </c>
    </row>
    <row r="2849" spans="1:5">
      <c r="A2849" s="67">
        <v>5353</v>
      </c>
      <c r="B2849" s="67">
        <v>33</v>
      </c>
      <c r="C2849" s="63">
        <v>1554</v>
      </c>
      <c r="D2849" s="63">
        <v>132</v>
      </c>
      <c r="E2849" s="63" t="s">
        <v>49</v>
      </c>
    </row>
    <row r="2850" spans="1:5">
      <c r="A2850" s="67">
        <v>5354</v>
      </c>
      <c r="B2850" s="67">
        <v>34</v>
      </c>
      <c r="C2850" s="63">
        <v>1258</v>
      </c>
      <c r="D2850" s="63">
        <v>173</v>
      </c>
      <c r="E2850" s="63" t="s">
        <v>49</v>
      </c>
    </row>
    <row r="2851" spans="1:5">
      <c r="A2851" s="67">
        <v>5355</v>
      </c>
      <c r="B2851" s="67">
        <v>33</v>
      </c>
      <c r="C2851" s="63">
        <v>1554</v>
      </c>
      <c r="D2851" s="63">
        <v>132</v>
      </c>
      <c r="E2851" s="63" t="s">
        <v>49</v>
      </c>
    </row>
    <row r="2852" spans="1:5">
      <c r="A2852" s="67">
        <v>5356</v>
      </c>
      <c r="B2852" s="67">
        <v>34</v>
      </c>
      <c r="C2852" s="63">
        <v>1258</v>
      </c>
      <c r="D2852" s="63">
        <v>173</v>
      </c>
      <c r="E2852" s="63" t="s">
        <v>49</v>
      </c>
    </row>
    <row r="2853" spans="1:5">
      <c r="A2853" s="67">
        <v>5357</v>
      </c>
      <c r="B2853" s="67">
        <v>34</v>
      </c>
      <c r="C2853" s="63">
        <v>1258</v>
      </c>
      <c r="D2853" s="63">
        <v>173</v>
      </c>
      <c r="E2853" s="63" t="s">
        <v>49</v>
      </c>
    </row>
    <row r="2854" spans="1:5">
      <c r="A2854" s="67">
        <v>5360</v>
      </c>
      <c r="B2854" s="67">
        <v>33</v>
      </c>
      <c r="C2854" s="63">
        <v>1554</v>
      </c>
      <c r="D2854" s="63">
        <v>132</v>
      </c>
      <c r="E2854" s="63" t="s">
        <v>49</v>
      </c>
    </row>
    <row r="2855" spans="1:5">
      <c r="A2855" s="67">
        <v>5371</v>
      </c>
      <c r="B2855" s="67">
        <v>33</v>
      </c>
      <c r="C2855" s="63">
        <v>1554</v>
      </c>
      <c r="D2855" s="63">
        <v>132</v>
      </c>
      <c r="E2855" s="63" t="s">
        <v>49</v>
      </c>
    </row>
    <row r="2856" spans="1:5">
      <c r="A2856" s="67">
        <v>5372</v>
      </c>
      <c r="B2856" s="67">
        <v>33</v>
      </c>
      <c r="C2856" s="63">
        <v>1554</v>
      </c>
      <c r="D2856" s="63">
        <v>132</v>
      </c>
      <c r="E2856" s="63" t="s">
        <v>49</v>
      </c>
    </row>
    <row r="2857" spans="1:5">
      <c r="A2857" s="67">
        <v>5373</v>
      </c>
      <c r="B2857" s="67">
        <v>32</v>
      </c>
      <c r="C2857" s="63">
        <v>954</v>
      </c>
      <c r="D2857" s="63">
        <v>354</v>
      </c>
      <c r="E2857" s="63" t="s">
        <v>49</v>
      </c>
    </row>
    <row r="2858" spans="1:5">
      <c r="A2858" s="67">
        <v>5374</v>
      </c>
      <c r="B2858" s="67">
        <v>32</v>
      </c>
      <c r="C2858" s="63">
        <v>954</v>
      </c>
      <c r="D2858" s="63">
        <v>354</v>
      </c>
      <c r="E2858" s="63" t="s">
        <v>49</v>
      </c>
    </row>
    <row r="2859" spans="1:5">
      <c r="A2859" s="67">
        <v>5381</v>
      </c>
      <c r="B2859" s="67">
        <v>32</v>
      </c>
      <c r="C2859" s="63">
        <v>954</v>
      </c>
      <c r="D2859" s="63">
        <v>354</v>
      </c>
      <c r="E2859" s="63" t="s">
        <v>49</v>
      </c>
    </row>
    <row r="2860" spans="1:5">
      <c r="A2860" s="67">
        <v>5400</v>
      </c>
      <c r="B2860" s="67">
        <v>32</v>
      </c>
      <c r="C2860" s="63">
        <v>954</v>
      </c>
      <c r="D2860" s="63">
        <v>354</v>
      </c>
      <c r="E2860" s="63" t="s">
        <v>49</v>
      </c>
    </row>
    <row r="2861" spans="1:5">
      <c r="A2861" s="67">
        <v>5401</v>
      </c>
      <c r="B2861" s="67">
        <v>32</v>
      </c>
      <c r="C2861" s="63">
        <v>954</v>
      </c>
      <c r="D2861" s="63">
        <v>354</v>
      </c>
      <c r="E2861" s="63" t="s">
        <v>49</v>
      </c>
    </row>
    <row r="2862" spans="1:5">
      <c r="A2862" s="67">
        <v>5410</v>
      </c>
      <c r="B2862" s="67">
        <v>32</v>
      </c>
      <c r="C2862" s="63">
        <v>954</v>
      </c>
      <c r="D2862" s="63">
        <v>354</v>
      </c>
      <c r="E2862" s="63" t="s">
        <v>49</v>
      </c>
    </row>
    <row r="2863" spans="1:5">
      <c r="A2863" s="67">
        <v>5411</v>
      </c>
      <c r="B2863" s="67">
        <v>32</v>
      </c>
      <c r="C2863" s="63">
        <v>954</v>
      </c>
      <c r="D2863" s="63">
        <v>354</v>
      </c>
      <c r="E2863" s="63" t="s">
        <v>49</v>
      </c>
    </row>
    <row r="2864" spans="1:5">
      <c r="A2864" s="67">
        <v>5412</v>
      </c>
      <c r="B2864" s="67">
        <v>32</v>
      </c>
      <c r="C2864" s="63">
        <v>954</v>
      </c>
      <c r="D2864" s="63">
        <v>354</v>
      </c>
      <c r="E2864" s="63" t="s">
        <v>49</v>
      </c>
    </row>
    <row r="2865" spans="1:5">
      <c r="A2865" s="67">
        <v>5413</v>
      </c>
      <c r="B2865" s="67">
        <v>32</v>
      </c>
      <c r="C2865" s="63">
        <v>954</v>
      </c>
      <c r="D2865" s="63">
        <v>354</v>
      </c>
      <c r="E2865" s="63" t="s">
        <v>49</v>
      </c>
    </row>
    <row r="2866" spans="1:5">
      <c r="A2866" s="67">
        <v>5414</v>
      </c>
      <c r="B2866" s="67">
        <v>32</v>
      </c>
      <c r="C2866" s="63">
        <v>954</v>
      </c>
      <c r="D2866" s="63">
        <v>354</v>
      </c>
      <c r="E2866" s="63" t="s">
        <v>49</v>
      </c>
    </row>
    <row r="2867" spans="1:5">
      <c r="A2867" s="67">
        <v>5415</v>
      </c>
      <c r="B2867" s="67">
        <v>32</v>
      </c>
      <c r="C2867" s="63">
        <v>954</v>
      </c>
      <c r="D2867" s="63">
        <v>354</v>
      </c>
      <c r="E2867" s="63" t="s">
        <v>49</v>
      </c>
    </row>
    <row r="2868" spans="1:5">
      <c r="A2868" s="67">
        <v>5416</v>
      </c>
      <c r="B2868" s="67">
        <v>32</v>
      </c>
      <c r="C2868" s="63">
        <v>954</v>
      </c>
      <c r="D2868" s="63">
        <v>354</v>
      </c>
      <c r="E2868" s="63" t="s">
        <v>49</v>
      </c>
    </row>
    <row r="2869" spans="1:5">
      <c r="A2869" s="67">
        <v>5417</v>
      </c>
      <c r="B2869" s="67">
        <v>32</v>
      </c>
      <c r="C2869" s="63">
        <v>954</v>
      </c>
      <c r="D2869" s="63">
        <v>354</v>
      </c>
      <c r="E2869" s="63" t="s">
        <v>49</v>
      </c>
    </row>
    <row r="2870" spans="1:5">
      <c r="A2870" s="67">
        <v>5418</v>
      </c>
      <c r="B2870" s="67">
        <v>32</v>
      </c>
      <c r="C2870" s="63">
        <v>954</v>
      </c>
      <c r="D2870" s="63">
        <v>354</v>
      </c>
      <c r="E2870" s="63" t="s">
        <v>49</v>
      </c>
    </row>
    <row r="2871" spans="1:5">
      <c r="A2871" s="67">
        <v>5419</v>
      </c>
      <c r="B2871" s="67">
        <v>32</v>
      </c>
      <c r="C2871" s="63">
        <v>954</v>
      </c>
      <c r="D2871" s="63">
        <v>354</v>
      </c>
      <c r="E2871" s="63" t="s">
        <v>49</v>
      </c>
    </row>
    <row r="2872" spans="1:5">
      <c r="A2872" s="67">
        <v>5420</v>
      </c>
      <c r="B2872" s="67">
        <v>32</v>
      </c>
      <c r="C2872" s="63">
        <v>954</v>
      </c>
      <c r="D2872" s="63">
        <v>354</v>
      </c>
      <c r="E2872" s="63" t="s">
        <v>49</v>
      </c>
    </row>
    <row r="2873" spans="1:5">
      <c r="A2873" s="67">
        <v>5421</v>
      </c>
      <c r="B2873" s="67">
        <v>32</v>
      </c>
      <c r="C2873" s="63">
        <v>954</v>
      </c>
      <c r="D2873" s="63">
        <v>354</v>
      </c>
      <c r="E2873" s="63" t="s">
        <v>49</v>
      </c>
    </row>
    <row r="2874" spans="1:5">
      <c r="A2874" s="67">
        <v>5422</v>
      </c>
      <c r="B2874" s="67">
        <v>32</v>
      </c>
      <c r="C2874" s="63">
        <v>954</v>
      </c>
      <c r="D2874" s="63">
        <v>354</v>
      </c>
      <c r="E2874" s="63" t="s">
        <v>49</v>
      </c>
    </row>
    <row r="2875" spans="1:5">
      <c r="A2875" s="67">
        <v>5430</v>
      </c>
      <c r="B2875" s="67">
        <v>32</v>
      </c>
      <c r="C2875" s="63">
        <v>954</v>
      </c>
      <c r="D2875" s="63">
        <v>354</v>
      </c>
      <c r="E2875" s="63" t="s">
        <v>49</v>
      </c>
    </row>
    <row r="2876" spans="1:5">
      <c r="A2876" s="67">
        <v>5431</v>
      </c>
      <c r="B2876" s="67">
        <v>32</v>
      </c>
      <c r="C2876" s="63">
        <v>954</v>
      </c>
      <c r="D2876" s="63">
        <v>354</v>
      </c>
      <c r="E2876" s="63" t="s">
        <v>49</v>
      </c>
    </row>
    <row r="2877" spans="1:5">
      <c r="A2877" s="67">
        <v>5432</v>
      </c>
      <c r="B2877" s="67">
        <v>32</v>
      </c>
      <c r="C2877" s="63">
        <v>954</v>
      </c>
      <c r="D2877" s="63">
        <v>354</v>
      </c>
      <c r="E2877" s="63" t="s">
        <v>49</v>
      </c>
    </row>
    <row r="2878" spans="1:5">
      <c r="A2878" s="67">
        <v>5433</v>
      </c>
      <c r="B2878" s="67">
        <v>32</v>
      </c>
      <c r="C2878" s="63">
        <v>954</v>
      </c>
      <c r="D2878" s="63">
        <v>354</v>
      </c>
      <c r="E2878" s="63" t="s">
        <v>49</v>
      </c>
    </row>
    <row r="2879" spans="1:5">
      <c r="A2879" s="67">
        <v>5434</v>
      </c>
      <c r="B2879" s="67">
        <v>32</v>
      </c>
      <c r="C2879" s="63">
        <v>954</v>
      </c>
      <c r="D2879" s="63">
        <v>354</v>
      </c>
      <c r="E2879" s="63" t="s">
        <v>49</v>
      </c>
    </row>
    <row r="2880" spans="1:5">
      <c r="A2880" s="67">
        <v>5440</v>
      </c>
      <c r="B2880" s="67">
        <v>32</v>
      </c>
      <c r="C2880" s="63">
        <v>954</v>
      </c>
      <c r="D2880" s="63">
        <v>354</v>
      </c>
      <c r="E2880" s="63" t="s">
        <v>49</v>
      </c>
    </row>
    <row r="2881" spans="1:5">
      <c r="A2881" s="67">
        <v>5451</v>
      </c>
      <c r="B2881" s="67">
        <v>32</v>
      </c>
      <c r="C2881" s="63">
        <v>954</v>
      </c>
      <c r="D2881" s="63">
        <v>354</v>
      </c>
      <c r="E2881" s="63" t="s">
        <v>49</v>
      </c>
    </row>
    <row r="2882" spans="1:5">
      <c r="A2882" s="67">
        <v>5452</v>
      </c>
      <c r="B2882" s="67">
        <v>32</v>
      </c>
      <c r="C2882" s="63">
        <v>954</v>
      </c>
      <c r="D2882" s="63">
        <v>354</v>
      </c>
      <c r="E2882" s="63" t="s">
        <v>49</v>
      </c>
    </row>
    <row r="2883" spans="1:5">
      <c r="A2883" s="67">
        <v>5453</v>
      </c>
      <c r="B2883" s="67">
        <v>32</v>
      </c>
      <c r="C2883" s="63">
        <v>954</v>
      </c>
      <c r="D2883" s="63">
        <v>354</v>
      </c>
      <c r="E2883" s="63" t="s">
        <v>49</v>
      </c>
    </row>
    <row r="2884" spans="1:5">
      <c r="A2884" s="67">
        <v>5454</v>
      </c>
      <c r="B2884" s="67">
        <v>32</v>
      </c>
      <c r="C2884" s="63">
        <v>954</v>
      </c>
      <c r="D2884" s="63">
        <v>354</v>
      </c>
      <c r="E2884" s="63" t="s">
        <v>49</v>
      </c>
    </row>
    <row r="2885" spans="1:5">
      <c r="A2885" s="67">
        <v>5455</v>
      </c>
      <c r="B2885" s="67">
        <v>32</v>
      </c>
      <c r="C2885" s="63">
        <v>954</v>
      </c>
      <c r="D2885" s="63">
        <v>354</v>
      </c>
      <c r="E2885" s="63" t="s">
        <v>49</v>
      </c>
    </row>
    <row r="2886" spans="1:5">
      <c r="A2886" s="67">
        <v>5460</v>
      </c>
      <c r="B2886" s="67">
        <v>32</v>
      </c>
      <c r="C2886" s="63">
        <v>954</v>
      </c>
      <c r="D2886" s="63">
        <v>354</v>
      </c>
      <c r="E2886" s="63" t="s">
        <v>49</v>
      </c>
    </row>
    <row r="2887" spans="1:5">
      <c r="A2887" s="67">
        <v>5461</v>
      </c>
      <c r="B2887" s="67">
        <v>32</v>
      </c>
      <c r="C2887" s="63">
        <v>954</v>
      </c>
      <c r="D2887" s="63">
        <v>354</v>
      </c>
      <c r="E2887" s="63" t="s">
        <v>49</v>
      </c>
    </row>
    <row r="2888" spans="1:5">
      <c r="A2888" s="67">
        <v>5462</v>
      </c>
      <c r="B2888" s="67">
        <v>32</v>
      </c>
      <c r="C2888" s="63">
        <v>954</v>
      </c>
      <c r="D2888" s="63">
        <v>354</v>
      </c>
      <c r="E2888" s="63" t="s">
        <v>49</v>
      </c>
    </row>
    <row r="2889" spans="1:5">
      <c r="A2889" s="67">
        <v>5464</v>
      </c>
      <c r="B2889" s="67">
        <v>32</v>
      </c>
      <c r="C2889" s="63">
        <v>954</v>
      </c>
      <c r="D2889" s="63">
        <v>354</v>
      </c>
      <c r="E2889" s="63" t="s">
        <v>49</v>
      </c>
    </row>
    <row r="2890" spans="1:5">
      <c r="A2890" s="67">
        <v>5470</v>
      </c>
      <c r="B2890" s="67">
        <v>32</v>
      </c>
      <c r="C2890" s="63">
        <v>954</v>
      </c>
      <c r="D2890" s="63">
        <v>354</v>
      </c>
      <c r="E2890" s="63" t="s">
        <v>49</v>
      </c>
    </row>
    <row r="2891" spans="1:5">
      <c r="A2891" s="67">
        <v>5471</v>
      </c>
      <c r="B2891" s="67">
        <v>32</v>
      </c>
      <c r="C2891" s="63">
        <v>954</v>
      </c>
      <c r="D2891" s="63">
        <v>354</v>
      </c>
      <c r="E2891" s="63" t="s">
        <v>49</v>
      </c>
    </row>
    <row r="2892" spans="1:5">
      <c r="A2892" s="67">
        <v>5472</v>
      </c>
      <c r="B2892" s="67">
        <v>32</v>
      </c>
      <c r="C2892" s="63">
        <v>954</v>
      </c>
      <c r="D2892" s="63">
        <v>354</v>
      </c>
      <c r="E2892" s="63" t="s">
        <v>49</v>
      </c>
    </row>
    <row r="2893" spans="1:5">
      <c r="A2893" s="67">
        <v>5473</v>
      </c>
      <c r="B2893" s="67">
        <v>32</v>
      </c>
      <c r="C2893" s="63">
        <v>954</v>
      </c>
      <c r="D2893" s="63">
        <v>354</v>
      </c>
      <c r="E2893" s="63" t="s">
        <v>49</v>
      </c>
    </row>
    <row r="2894" spans="1:5">
      <c r="A2894" s="67">
        <v>5480</v>
      </c>
      <c r="B2894" s="67">
        <v>32</v>
      </c>
      <c r="C2894" s="63">
        <v>954</v>
      </c>
      <c r="D2894" s="63">
        <v>354</v>
      </c>
      <c r="E2894" s="63" t="s">
        <v>49</v>
      </c>
    </row>
    <row r="2895" spans="1:5">
      <c r="A2895" s="67">
        <v>5481</v>
      </c>
      <c r="B2895" s="67">
        <v>32</v>
      </c>
      <c r="C2895" s="63">
        <v>954</v>
      </c>
      <c r="D2895" s="63">
        <v>354</v>
      </c>
      <c r="E2895" s="63" t="s">
        <v>49</v>
      </c>
    </row>
    <row r="2896" spans="1:5">
      <c r="A2896" s="67">
        <v>5482</v>
      </c>
      <c r="B2896" s="67">
        <v>32</v>
      </c>
      <c r="C2896" s="63">
        <v>954</v>
      </c>
      <c r="D2896" s="63">
        <v>354</v>
      </c>
      <c r="E2896" s="63" t="s">
        <v>49</v>
      </c>
    </row>
    <row r="2897" spans="1:5">
      <c r="A2897" s="67">
        <v>5483</v>
      </c>
      <c r="B2897" s="67">
        <v>32</v>
      </c>
      <c r="C2897" s="63">
        <v>954</v>
      </c>
      <c r="D2897" s="63">
        <v>354</v>
      </c>
      <c r="E2897" s="63" t="s">
        <v>49</v>
      </c>
    </row>
    <row r="2898" spans="1:5">
      <c r="A2898" s="67">
        <v>5485</v>
      </c>
      <c r="B2898" s="67">
        <v>32</v>
      </c>
      <c r="C2898" s="63">
        <v>954</v>
      </c>
      <c r="D2898" s="63">
        <v>354</v>
      </c>
      <c r="E2898" s="63" t="s">
        <v>49</v>
      </c>
    </row>
    <row r="2899" spans="1:5">
      <c r="A2899" s="67">
        <v>5490</v>
      </c>
      <c r="B2899" s="67">
        <v>32</v>
      </c>
      <c r="C2899" s="63">
        <v>954</v>
      </c>
      <c r="D2899" s="63">
        <v>354</v>
      </c>
      <c r="E2899" s="63" t="s">
        <v>49</v>
      </c>
    </row>
    <row r="2900" spans="1:5">
      <c r="A2900" s="67">
        <v>5491</v>
      </c>
      <c r="B2900" s="67">
        <v>32</v>
      </c>
      <c r="C2900" s="63">
        <v>954</v>
      </c>
      <c r="D2900" s="63">
        <v>354</v>
      </c>
      <c r="E2900" s="63" t="s">
        <v>49</v>
      </c>
    </row>
    <row r="2901" spans="1:5">
      <c r="A2901" s="67">
        <v>5493</v>
      </c>
      <c r="B2901" s="67">
        <v>32</v>
      </c>
      <c r="C2901" s="63">
        <v>954</v>
      </c>
      <c r="D2901" s="63">
        <v>354</v>
      </c>
      <c r="E2901" s="63" t="s">
        <v>49</v>
      </c>
    </row>
    <row r="2902" spans="1:5">
      <c r="A2902" s="67">
        <v>5495</v>
      </c>
      <c r="B2902" s="67">
        <v>32</v>
      </c>
      <c r="C2902" s="63">
        <v>954</v>
      </c>
      <c r="D2902" s="63">
        <v>354</v>
      </c>
      <c r="E2902" s="63" t="s">
        <v>49</v>
      </c>
    </row>
    <row r="2903" spans="1:5">
      <c r="A2903" s="67">
        <v>5501</v>
      </c>
      <c r="B2903" s="67">
        <v>33</v>
      </c>
      <c r="C2903" s="63">
        <v>1554</v>
      </c>
      <c r="D2903" s="63">
        <v>132</v>
      </c>
      <c r="E2903" s="63" t="s">
        <v>49</v>
      </c>
    </row>
    <row r="2904" spans="1:5">
      <c r="A2904" s="67">
        <v>5502</v>
      </c>
      <c r="B2904" s="67">
        <v>32</v>
      </c>
      <c r="C2904" s="63">
        <v>954</v>
      </c>
      <c r="D2904" s="63">
        <v>354</v>
      </c>
      <c r="E2904" s="63" t="s">
        <v>49</v>
      </c>
    </row>
    <row r="2905" spans="1:5">
      <c r="A2905" s="67">
        <v>5510</v>
      </c>
      <c r="B2905" s="67">
        <v>32</v>
      </c>
      <c r="C2905" s="63">
        <v>954</v>
      </c>
      <c r="D2905" s="63">
        <v>354</v>
      </c>
      <c r="E2905" s="63" t="s">
        <v>49</v>
      </c>
    </row>
    <row r="2906" spans="1:5">
      <c r="A2906" s="67">
        <v>5520</v>
      </c>
      <c r="B2906" s="67">
        <v>32</v>
      </c>
      <c r="C2906" s="63">
        <v>954</v>
      </c>
      <c r="D2906" s="63">
        <v>354</v>
      </c>
      <c r="E2906" s="63" t="s">
        <v>49</v>
      </c>
    </row>
    <row r="2907" spans="1:5">
      <c r="A2907" s="67">
        <v>5521</v>
      </c>
      <c r="B2907" s="67">
        <v>32</v>
      </c>
      <c r="C2907" s="63">
        <v>954</v>
      </c>
      <c r="D2907" s="63">
        <v>354</v>
      </c>
      <c r="E2907" s="63" t="s">
        <v>49</v>
      </c>
    </row>
    <row r="2908" spans="1:5">
      <c r="A2908" s="67">
        <v>5522</v>
      </c>
      <c r="B2908" s="67">
        <v>32</v>
      </c>
      <c r="C2908" s="63">
        <v>954</v>
      </c>
      <c r="D2908" s="63">
        <v>354</v>
      </c>
      <c r="E2908" s="63" t="s">
        <v>49</v>
      </c>
    </row>
    <row r="2909" spans="1:5">
      <c r="A2909" s="67">
        <v>5523</v>
      </c>
      <c r="B2909" s="67">
        <v>32</v>
      </c>
      <c r="C2909" s="63">
        <v>954</v>
      </c>
      <c r="D2909" s="63">
        <v>354</v>
      </c>
      <c r="E2909" s="63" t="s">
        <v>49</v>
      </c>
    </row>
    <row r="2910" spans="1:5">
      <c r="A2910" s="67">
        <v>5540</v>
      </c>
      <c r="B2910" s="67">
        <v>32</v>
      </c>
      <c r="C2910" s="63">
        <v>954</v>
      </c>
      <c r="D2910" s="63">
        <v>354</v>
      </c>
      <c r="E2910" s="63" t="s">
        <v>49</v>
      </c>
    </row>
    <row r="2911" spans="1:5">
      <c r="A2911" s="67">
        <v>5550</v>
      </c>
      <c r="B2911" s="67">
        <v>32</v>
      </c>
      <c r="C2911" s="63">
        <v>954</v>
      </c>
      <c r="D2911" s="63">
        <v>354</v>
      </c>
      <c r="E2911" s="63" t="s">
        <v>49</v>
      </c>
    </row>
    <row r="2912" spans="1:5">
      <c r="A2912" s="67">
        <v>5552</v>
      </c>
      <c r="B2912" s="67">
        <v>33</v>
      </c>
      <c r="C2912" s="63">
        <v>1554</v>
      </c>
      <c r="D2912" s="63">
        <v>132</v>
      </c>
      <c r="E2912" s="63" t="s">
        <v>49</v>
      </c>
    </row>
    <row r="2913" spans="1:5">
      <c r="A2913" s="67">
        <v>5554</v>
      </c>
      <c r="B2913" s="67">
        <v>33</v>
      </c>
      <c r="C2913" s="63">
        <v>1554</v>
      </c>
      <c r="D2913" s="63">
        <v>132</v>
      </c>
      <c r="E2913" s="63" t="s">
        <v>49</v>
      </c>
    </row>
    <row r="2914" spans="1:5">
      <c r="A2914" s="67">
        <v>5555</v>
      </c>
      <c r="B2914" s="67">
        <v>33</v>
      </c>
      <c r="C2914" s="63">
        <v>1554</v>
      </c>
      <c r="D2914" s="63">
        <v>132</v>
      </c>
      <c r="E2914" s="63" t="s">
        <v>49</v>
      </c>
    </row>
    <row r="2915" spans="1:5">
      <c r="A2915" s="67">
        <v>5556</v>
      </c>
      <c r="B2915" s="67">
        <v>33</v>
      </c>
      <c r="C2915" s="63">
        <v>1554</v>
      </c>
      <c r="D2915" s="63">
        <v>132</v>
      </c>
      <c r="E2915" s="63" t="s">
        <v>49</v>
      </c>
    </row>
    <row r="2916" spans="1:5">
      <c r="A2916" s="67">
        <v>5558</v>
      </c>
      <c r="B2916" s="67">
        <v>33</v>
      </c>
      <c r="C2916" s="63">
        <v>1554</v>
      </c>
      <c r="D2916" s="63">
        <v>132</v>
      </c>
      <c r="E2916" s="63" t="s">
        <v>49</v>
      </c>
    </row>
    <row r="2917" spans="1:5">
      <c r="A2917" s="67">
        <v>5560</v>
      </c>
      <c r="B2917" s="67">
        <v>32</v>
      </c>
      <c r="C2917" s="63">
        <v>954</v>
      </c>
      <c r="D2917" s="63">
        <v>354</v>
      </c>
      <c r="E2917" s="63" t="s">
        <v>49</v>
      </c>
    </row>
    <row r="2918" spans="1:5">
      <c r="A2918" s="67">
        <v>5570</v>
      </c>
      <c r="B2918" s="67">
        <v>33</v>
      </c>
      <c r="C2918" s="63">
        <v>1554</v>
      </c>
      <c r="D2918" s="63">
        <v>132</v>
      </c>
      <c r="E2918" s="63" t="s">
        <v>49</v>
      </c>
    </row>
    <row r="2919" spans="1:5">
      <c r="A2919" s="67">
        <v>5571</v>
      </c>
      <c r="B2919" s="67">
        <v>33</v>
      </c>
      <c r="C2919" s="63">
        <v>1554</v>
      </c>
      <c r="D2919" s="63">
        <v>132</v>
      </c>
      <c r="E2919" s="63" t="s">
        <v>49</v>
      </c>
    </row>
    <row r="2920" spans="1:5">
      <c r="A2920" s="67">
        <v>5572</v>
      </c>
      <c r="B2920" s="67">
        <v>33</v>
      </c>
      <c r="C2920" s="63">
        <v>1554</v>
      </c>
      <c r="D2920" s="63">
        <v>132</v>
      </c>
      <c r="E2920" s="63" t="s">
        <v>49</v>
      </c>
    </row>
    <row r="2921" spans="1:5">
      <c r="A2921" s="67">
        <v>5573</v>
      </c>
      <c r="B2921" s="67">
        <v>33</v>
      </c>
      <c r="C2921" s="63">
        <v>1554</v>
      </c>
      <c r="D2921" s="63">
        <v>132</v>
      </c>
      <c r="E2921" s="63" t="s">
        <v>49</v>
      </c>
    </row>
    <row r="2922" spans="1:5">
      <c r="A2922" s="67">
        <v>5575</v>
      </c>
      <c r="B2922" s="67">
        <v>33</v>
      </c>
      <c r="C2922" s="63">
        <v>1554</v>
      </c>
      <c r="D2922" s="63">
        <v>132</v>
      </c>
      <c r="E2922" s="63" t="s">
        <v>49</v>
      </c>
    </row>
    <row r="2923" spans="1:5">
      <c r="A2923" s="67">
        <v>5576</v>
      </c>
      <c r="B2923" s="67">
        <v>33</v>
      </c>
      <c r="C2923" s="63">
        <v>1554</v>
      </c>
      <c r="D2923" s="63">
        <v>132</v>
      </c>
      <c r="E2923" s="63" t="s">
        <v>49</v>
      </c>
    </row>
    <row r="2924" spans="1:5">
      <c r="A2924" s="67">
        <v>5577</v>
      </c>
      <c r="B2924" s="67">
        <v>33</v>
      </c>
      <c r="C2924" s="63">
        <v>1554</v>
      </c>
      <c r="D2924" s="63">
        <v>132</v>
      </c>
      <c r="E2924" s="63" t="s">
        <v>49</v>
      </c>
    </row>
    <row r="2925" spans="1:5">
      <c r="A2925" s="67">
        <v>5580</v>
      </c>
      <c r="B2925" s="67">
        <v>33</v>
      </c>
      <c r="C2925" s="63">
        <v>1554</v>
      </c>
      <c r="D2925" s="63">
        <v>132</v>
      </c>
      <c r="E2925" s="63" t="s">
        <v>49</v>
      </c>
    </row>
    <row r="2926" spans="1:5">
      <c r="A2926" s="67">
        <v>5581</v>
      </c>
      <c r="B2926" s="67">
        <v>33</v>
      </c>
      <c r="C2926" s="63">
        <v>1554</v>
      </c>
      <c r="D2926" s="63">
        <v>132</v>
      </c>
      <c r="E2926" s="63" t="s">
        <v>49</v>
      </c>
    </row>
    <row r="2927" spans="1:5">
      <c r="A2927" s="67">
        <v>5582</v>
      </c>
      <c r="B2927" s="67">
        <v>33</v>
      </c>
      <c r="C2927" s="63">
        <v>1554</v>
      </c>
      <c r="D2927" s="63">
        <v>132</v>
      </c>
      <c r="E2927" s="63" t="s">
        <v>49</v>
      </c>
    </row>
    <row r="2928" spans="1:5">
      <c r="A2928" s="67">
        <v>5583</v>
      </c>
      <c r="B2928" s="67">
        <v>33</v>
      </c>
      <c r="C2928" s="63">
        <v>1554</v>
      </c>
      <c r="D2928" s="63">
        <v>132</v>
      </c>
      <c r="E2928" s="63" t="s">
        <v>49</v>
      </c>
    </row>
    <row r="2929" spans="1:5">
      <c r="A2929" s="67">
        <v>5600</v>
      </c>
      <c r="B2929" s="67">
        <v>29</v>
      </c>
      <c r="C2929" s="63">
        <v>963</v>
      </c>
      <c r="D2929" s="63">
        <v>229</v>
      </c>
      <c r="E2929" s="63" t="s">
        <v>49</v>
      </c>
    </row>
    <row r="2930" spans="1:5">
      <c r="A2930" s="67">
        <v>5601</v>
      </c>
      <c r="B2930" s="67">
        <v>29</v>
      </c>
      <c r="C2930" s="63">
        <v>963</v>
      </c>
      <c r="D2930" s="63">
        <v>229</v>
      </c>
      <c r="E2930" s="63" t="s">
        <v>49</v>
      </c>
    </row>
    <row r="2931" spans="1:5">
      <c r="A2931" s="67">
        <v>5602</v>
      </c>
      <c r="B2931" s="67">
        <v>29</v>
      </c>
      <c r="C2931" s="63">
        <v>963</v>
      </c>
      <c r="D2931" s="63">
        <v>229</v>
      </c>
      <c r="E2931" s="63" t="s">
        <v>49</v>
      </c>
    </row>
    <row r="2932" spans="1:5">
      <c r="A2932" s="67">
        <v>5603</v>
      </c>
      <c r="B2932" s="67">
        <v>29</v>
      </c>
      <c r="C2932" s="63">
        <v>963</v>
      </c>
      <c r="D2932" s="63">
        <v>229</v>
      </c>
      <c r="E2932" s="63" t="s">
        <v>49</v>
      </c>
    </row>
    <row r="2933" spans="1:5">
      <c r="A2933" s="67">
        <v>5604</v>
      </c>
      <c r="B2933" s="67">
        <v>29</v>
      </c>
      <c r="C2933" s="63">
        <v>963</v>
      </c>
      <c r="D2933" s="63">
        <v>229</v>
      </c>
      <c r="E2933" s="63" t="s">
        <v>49</v>
      </c>
    </row>
    <row r="2934" spans="1:5">
      <c r="A2934" s="67">
        <v>5605</v>
      </c>
      <c r="B2934" s="67">
        <v>29</v>
      </c>
      <c r="C2934" s="63">
        <v>963</v>
      </c>
      <c r="D2934" s="63">
        <v>229</v>
      </c>
      <c r="E2934" s="63" t="s">
        <v>49</v>
      </c>
    </row>
    <row r="2935" spans="1:5">
      <c r="A2935" s="67">
        <v>5606</v>
      </c>
      <c r="B2935" s="67">
        <v>29</v>
      </c>
      <c r="C2935" s="63">
        <v>963</v>
      </c>
      <c r="D2935" s="63">
        <v>229</v>
      </c>
      <c r="E2935" s="63" t="s">
        <v>49</v>
      </c>
    </row>
    <row r="2936" spans="1:5">
      <c r="A2936" s="67">
        <v>5607</v>
      </c>
      <c r="B2936" s="67">
        <v>29</v>
      </c>
      <c r="C2936" s="63">
        <v>963</v>
      </c>
      <c r="D2936" s="63">
        <v>229</v>
      </c>
      <c r="E2936" s="63" t="s">
        <v>49</v>
      </c>
    </row>
    <row r="2937" spans="1:5">
      <c r="A2937" s="67">
        <v>5608</v>
      </c>
      <c r="B2937" s="67">
        <v>29</v>
      </c>
      <c r="C2937" s="63">
        <v>963</v>
      </c>
      <c r="D2937" s="63">
        <v>229</v>
      </c>
      <c r="E2937" s="63" t="s">
        <v>49</v>
      </c>
    </row>
    <row r="2938" spans="1:5">
      <c r="A2938" s="67">
        <v>5609</v>
      </c>
      <c r="B2938" s="67">
        <v>29</v>
      </c>
      <c r="C2938" s="63">
        <v>963</v>
      </c>
      <c r="D2938" s="63">
        <v>229</v>
      </c>
      <c r="E2938" s="63" t="s">
        <v>49</v>
      </c>
    </row>
    <row r="2939" spans="1:5">
      <c r="A2939" s="67">
        <v>5630</v>
      </c>
      <c r="B2939" s="67">
        <v>29</v>
      </c>
      <c r="C2939" s="63">
        <v>963</v>
      </c>
      <c r="D2939" s="63">
        <v>229</v>
      </c>
      <c r="E2939" s="63" t="s">
        <v>49</v>
      </c>
    </row>
    <row r="2940" spans="1:5">
      <c r="A2940" s="67">
        <v>5631</v>
      </c>
      <c r="B2940" s="67">
        <v>29</v>
      </c>
      <c r="C2940" s="63">
        <v>963</v>
      </c>
      <c r="D2940" s="63">
        <v>229</v>
      </c>
      <c r="E2940" s="63" t="s">
        <v>49</v>
      </c>
    </row>
    <row r="2941" spans="1:5">
      <c r="A2941" s="67">
        <v>5632</v>
      </c>
      <c r="B2941" s="67">
        <v>29</v>
      </c>
      <c r="C2941" s="63">
        <v>963</v>
      </c>
      <c r="D2941" s="63">
        <v>229</v>
      </c>
      <c r="E2941" s="63" t="s">
        <v>49</v>
      </c>
    </row>
    <row r="2942" spans="1:5">
      <c r="A2942" s="67">
        <v>5633</v>
      </c>
      <c r="B2942" s="67">
        <v>29</v>
      </c>
      <c r="C2942" s="63">
        <v>963</v>
      </c>
      <c r="D2942" s="63">
        <v>229</v>
      </c>
      <c r="E2942" s="63" t="s">
        <v>49</v>
      </c>
    </row>
    <row r="2943" spans="1:5">
      <c r="A2943" s="67">
        <v>5640</v>
      </c>
      <c r="B2943" s="67">
        <v>29</v>
      </c>
      <c r="C2943" s="63">
        <v>963</v>
      </c>
      <c r="D2943" s="63">
        <v>229</v>
      </c>
      <c r="E2943" s="63" t="s">
        <v>49</v>
      </c>
    </row>
    <row r="2944" spans="1:5">
      <c r="A2944" s="67">
        <v>5641</v>
      </c>
      <c r="B2944" s="67">
        <v>29</v>
      </c>
      <c r="C2944" s="63">
        <v>963</v>
      </c>
      <c r="D2944" s="63">
        <v>229</v>
      </c>
      <c r="E2944" s="63" t="s">
        <v>49</v>
      </c>
    </row>
    <row r="2945" spans="1:5">
      <c r="A2945" s="67">
        <v>5642</v>
      </c>
      <c r="B2945" s="67">
        <v>29</v>
      </c>
      <c r="C2945" s="63">
        <v>963</v>
      </c>
      <c r="D2945" s="63">
        <v>229</v>
      </c>
      <c r="E2945" s="63" t="s">
        <v>49</v>
      </c>
    </row>
    <row r="2946" spans="1:5">
      <c r="A2946" s="67">
        <v>5650</v>
      </c>
      <c r="B2946" s="67">
        <v>29</v>
      </c>
      <c r="C2946" s="63">
        <v>963</v>
      </c>
      <c r="D2946" s="63">
        <v>229</v>
      </c>
      <c r="E2946" s="63" t="s">
        <v>49</v>
      </c>
    </row>
    <row r="2947" spans="1:5">
      <c r="A2947" s="67">
        <v>5651</v>
      </c>
      <c r="B2947" s="67">
        <v>29</v>
      </c>
      <c r="C2947" s="63">
        <v>963</v>
      </c>
      <c r="D2947" s="63">
        <v>229</v>
      </c>
      <c r="E2947" s="63" t="s">
        <v>49</v>
      </c>
    </row>
    <row r="2948" spans="1:5">
      <c r="A2948" s="67">
        <v>5652</v>
      </c>
      <c r="B2948" s="67">
        <v>29</v>
      </c>
      <c r="C2948" s="63">
        <v>963</v>
      </c>
      <c r="D2948" s="63">
        <v>229</v>
      </c>
      <c r="E2948" s="63" t="s">
        <v>49</v>
      </c>
    </row>
    <row r="2949" spans="1:5">
      <c r="A2949" s="67">
        <v>5653</v>
      </c>
      <c r="B2949" s="67">
        <v>29</v>
      </c>
      <c r="C2949" s="63">
        <v>963</v>
      </c>
      <c r="D2949" s="63">
        <v>229</v>
      </c>
      <c r="E2949" s="63" t="s">
        <v>49</v>
      </c>
    </row>
    <row r="2950" spans="1:5">
      <c r="A2950" s="67">
        <v>5654</v>
      </c>
      <c r="B2950" s="67">
        <v>29</v>
      </c>
      <c r="C2950" s="63">
        <v>963</v>
      </c>
      <c r="D2950" s="63">
        <v>229</v>
      </c>
      <c r="E2950" s="63" t="s">
        <v>49</v>
      </c>
    </row>
    <row r="2951" spans="1:5">
      <c r="A2951" s="67">
        <v>5655</v>
      </c>
      <c r="B2951" s="67">
        <v>29</v>
      </c>
      <c r="C2951" s="63">
        <v>963</v>
      </c>
      <c r="D2951" s="63">
        <v>229</v>
      </c>
      <c r="E2951" s="63" t="s">
        <v>49</v>
      </c>
    </row>
    <row r="2952" spans="1:5">
      <c r="A2952" s="67">
        <v>5660</v>
      </c>
      <c r="B2952" s="67">
        <v>29</v>
      </c>
      <c r="C2952" s="63">
        <v>963</v>
      </c>
      <c r="D2952" s="63">
        <v>229</v>
      </c>
      <c r="E2952" s="63" t="s">
        <v>49</v>
      </c>
    </row>
    <row r="2953" spans="1:5">
      <c r="A2953" s="67">
        <v>5661</v>
      </c>
      <c r="B2953" s="67">
        <v>29</v>
      </c>
      <c r="C2953" s="63">
        <v>963</v>
      </c>
      <c r="D2953" s="63">
        <v>229</v>
      </c>
      <c r="E2953" s="63" t="s">
        <v>49</v>
      </c>
    </row>
    <row r="2954" spans="1:5">
      <c r="A2954" s="67">
        <v>5670</v>
      </c>
      <c r="B2954" s="67">
        <v>29</v>
      </c>
      <c r="C2954" s="63">
        <v>963</v>
      </c>
      <c r="D2954" s="63">
        <v>229</v>
      </c>
      <c r="E2954" s="63" t="s">
        <v>49</v>
      </c>
    </row>
    <row r="2955" spans="1:5">
      <c r="A2955" s="67">
        <v>5671</v>
      </c>
      <c r="B2955" s="67">
        <v>29</v>
      </c>
      <c r="C2955" s="63">
        <v>963</v>
      </c>
      <c r="D2955" s="63">
        <v>229</v>
      </c>
      <c r="E2955" s="63" t="s">
        <v>49</v>
      </c>
    </row>
    <row r="2956" spans="1:5">
      <c r="A2956" s="67">
        <v>5680</v>
      </c>
      <c r="B2956" s="67">
        <v>29</v>
      </c>
      <c r="C2956" s="63">
        <v>963</v>
      </c>
      <c r="D2956" s="63">
        <v>229</v>
      </c>
      <c r="E2956" s="63" t="s">
        <v>49</v>
      </c>
    </row>
    <row r="2957" spans="1:5">
      <c r="A2957" s="67">
        <v>5690</v>
      </c>
      <c r="B2957" s="67">
        <v>29</v>
      </c>
      <c r="C2957" s="63">
        <v>963</v>
      </c>
      <c r="D2957" s="63">
        <v>229</v>
      </c>
      <c r="E2957" s="63" t="s">
        <v>49</v>
      </c>
    </row>
    <row r="2958" spans="1:5">
      <c r="A2958" s="67">
        <v>5700</v>
      </c>
      <c r="B2958" s="67">
        <v>32</v>
      </c>
      <c r="C2958" s="63">
        <v>954</v>
      </c>
      <c r="D2958" s="63">
        <v>354</v>
      </c>
      <c r="E2958" s="63" t="s">
        <v>49</v>
      </c>
    </row>
    <row r="2959" spans="1:5">
      <c r="A2959" s="67">
        <v>5710</v>
      </c>
      <c r="B2959" s="67">
        <v>32</v>
      </c>
      <c r="C2959" s="63">
        <v>954</v>
      </c>
      <c r="D2959" s="63">
        <v>354</v>
      </c>
      <c r="E2959" s="63" t="s">
        <v>49</v>
      </c>
    </row>
    <row r="2960" spans="1:5">
      <c r="A2960" s="67">
        <v>5720</v>
      </c>
      <c r="B2960" s="67">
        <v>30</v>
      </c>
      <c r="C2960" s="63">
        <v>615</v>
      </c>
      <c r="D2960" s="63">
        <v>286</v>
      </c>
      <c r="E2960" s="63" t="s">
        <v>49</v>
      </c>
    </row>
    <row r="2961" spans="1:5">
      <c r="A2961" s="67">
        <v>5722</v>
      </c>
      <c r="B2961" s="67">
        <v>30</v>
      </c>
      <c r="C2961" s="63">
        <v>615</v>
      </c>
      <c r="D2961" s="63">
        <v>286</v>
      </c>
      <c r="E2961" s="63" t="s">
        <v>49</v>
      </c>
    </row>
    <row r="2962" spans="1:5">
      <c r="A2962" s="67">
        <v>5723</v>
      </c>
      <c r="B2962" s="67">
        <v>30</v>
      </c>
      <c r="C2962" s="63">
        <v>615</v>
      </c>
      <c r="D2962" s="63">
        <v>286</v>
      </c>
      <c r="E2962" s="63" t="s">
        <v>49</v>
      </c>
    </row>
    <row r="2963" spans="1:5">
      <c r="A2963" s="67">
        <v>5724</v>
      </c>
      <c r="B2963" s="67">
        <v>30</v>
      </c>
      <c r="C2963" s="63">
        <v>615</v>
      </c>
      <c r="D2963" s="63">
        <v>286</v>
      </c>
      <c r="E2963" s="63" t="s">
        <v>49</v>
      </c>
    </row>
    <row r="2964" spans="1:5">
      <c r="A2964" s="67">
        <v>5725</v>
      </c>
      <c r="B2964" s="67">
        <v>30</v>
      </c>
      <c r="C2964" s="63">
        <v>615</v>
      </c>
      <c r="D2964" s="63">
        <v>286</v>
      </c>
      <c r="E2964" s="63" t="s">
        <v>49</v>
      </c>
    </row>
    <row r="2965" spans="1:5">
      <c r="A2965" s="67">
        <v>5730</v>
      </c>
      <c r="B2965" s="67">
        <v>31</v>
      </c>
      <c r="C2965" s="63">
        <v>746</v>
      </c>
      <c r="D2965" s="63">
        <v>340</v>
      </c>
      <c r="E2965" s="63" t="s">
        <v>49</v>
      </c>
    </row>
    <row r="2966" spans="1:5">
      <c r="A2966" s="67">
        <v>5731</v>
      </c>
      <c r="B2966" s="67">
        <v>31</v>
      </c>
      <c r="C2966" s="63">
        <v>746</v>
      </c>
      <c r="D2966" s="63">
        <v>340</v>
      </c>
      <c r="E2966" s="63" t="s">
        <v>49</v>
      </c>
    </row>
    <row r="2967" spans="1:5">
      <c r="A2967" s="67">
        <v>5732</v>
      </c>
      <c r="B2967" s="67">
        <v>31</v>
      </c>
      <c r="C2967" s="63">
        <v>746</v>
      </c>
      <c r="D2967" s="63">
        <v>340</v>
      </c>
      <c r="E2967" s="63" t="s">
        <v>49</v>
      </c>
    </row>
    <row r="2968" spans="1:5">
      <c r="A2968" s="67">
        <v>5733</v>
      </c>
      <c r="B2968" s="67">
        <v>31</v>
      </c>
      <c r="C2968" s="63">
        <v>746</v>
      </c>
      <c r="D2968" s="63">
        <v>340</v>
      </c>
      <c r="E2968" s="63" t="s">
        <v>49</v>
      </c>
    </row>
    <row r="2969" spans="1:5">
      <c r="A2969" s="67">
        <v>5734</v>
      </c>
      <c r="B2969" s="67">
        <v>31</v>
      </c>
      <c r="C2969" s="63">
        <v>746</v>
      </c>
      <c r="D2969" s="63">
        <v>340</v>
      </c>
      <c r="E2969" s="63" t="s">
        <v>49</v>
      </c>
    </row>
    <row r="2970" spans="1:5">
      <c r="A2970" s="67">
        <v>5800</v>
      </c>
      <c r="B2970" s="67">
        <v>33</v>
      </c>
      <c r="C2970" s="63">
        <v>1554</v>
      </c>
      <c r="D2970" s="63">
        <v>132</v>
      </c>
      <c r="E2970" s="63" t="s">
        <v>49</v>
      </c>
    </row>
    <row r="2971" spans="1:5">
      <c r="A2971" s="67">
        <v>5810</v>
      </c>
      <c r="B2971" s="67">
        <v>33</v>
      </c>
      <c r="C2971" s="63">
        <v>1554</v>
      </c>
      <c r="D2971" s="63">
        <v>132</v>
      </c>
      <c r="E2971" s="63" t="s">
        <v>49</v>
      </c>
    </row>
    <row r="2972" spans="1:5">
      <c r="A2972" s="67">
        <v>5839</v>
      </c>
      <c r="B2972" s="67">
        <v>33</v>
      </c>
      <c r="C2972" s="63">
        <v>1554</v>
      </c>
      <c r="D2972" s="63">
        <v>132</v>
      </c>
      <c r="E2972" s="63" t="s">
        <v>49</v>
      </c>
    </row>
    <row r="2973" spans="1:5">
      <c r="A2973" s="67">
        <v>5880</v>
      </c>
      <c r="B2973" s="67">
        <v>33</v>
      </c>
      <c r="C2973" s="63">
        <v>1554</v>
      </c>
      <c r="D2973" s="63">
        <v>132</v>
      </c>
      <c r="E2973" s="63" t="s">
        <v>49</v>
      </c>
    </row>
    <row r="2974" spans="1:5">
      <c r="A2974" s="67">
        <v>5881</v>
      </c>
      <c r="B2974" s="67">
        <v>33</v>
      </c>
      <c r="C2974" s="63">
        <v>1554</v>
      </c>
      <c r="D2974" s="63">
        <v>132</v>
      </c>
      <c r="E2974" s="63" t="s">
        <v>49</v>
      </c>
    </row>
    <row r="2975" spans="1:5">
      <c r="A2975" s="67">
        <v>5882</v>
      </c>
      <c r="B2975" s="67">
        <v>33</v>
      </c>
      <c r="C2975" s="63">
        <v>1554</v>
      </c>
      <c r="D2975" s="63">
        <v>132</v>
      </c>
      <c r="E2975" s="63" t="s">
        <v>49</v>
      </c>
    </row>
    <row r="2976" spans="1:5">
      <c r="A2976" s="67">
        <v>5883</v>
      </c>
      <c r="B2976" s="67">
        <v>33</v>
      </c>
      <c r="C2976" s="63">
        <v>1554</v>
      </c>
      <c r="D2976" s="63">
        <v>132</v>
      </c>
      <c r="E2976" s="63" t="s">
        <v>49</v>
      </c>
    </row>
    <row r="2977" spans="1:5">
      <c r="A2977" s="67">
        <v>5884</v>
      </c>
      <c r="B2977" s="67">
        <v>33</v>
      </c>
      <c r="C2977" s="63">
        <v>1554</v>
      </c>
      <c r="D2977" s="63">
        <v>132</v>
      </c>
      <c r="E2977" s="63" t="s">
        <v>49</v>
      </c>
    </row>
    <row r="2978" spans="1:5">
      <c r="A2978" s="67">
        <v>5885</v>
      </c>
      <c r="B2978" s="67">
        <v>33</v>
      </c>
      <c r="C2978" s="63">
        <v>1554</v>
      </c>
      <c r="D2978" s="63">
        <v>132</v>
      </c>
      <c r="E2978" s="63" t="s">
        <v>49</v>
      </c>
    </row>
    <row r="2979" spans="1:5">
      <c r="A2979" s="67">
        <v>5886</v>
      </c>
      <c r="B2979" s="67">
        <v>33</v>
      </c>
      <c r="C2979" s="63">
        <v>1554</v>
      </c>
      <c r="D2979" s="63">
        <v>132</v>
      </c>
      <c r="E2979" s="63" t="s">
        <v>49</v>
      </c>
    </row>
    <row r="2980" spans="1:5">
      <c r="A2980" s="67">
        <v>5887</v>
      </c>
      <c r="B2980" s="67">
        <v>33</v>
      </c>
      <c r="C2980" s="63">
        <v>1554</v>
      </c>
      <c r="D2980" s="63">
        <v>132</v>
      </c>
      <c r="E2980" s="63" t="s">
        <v>49</v>
      </c>
    </row>
    <row r="2981" spans="1:5">
      <c r="A2981" s="67">
        <v>5888</v>
      </c>
      <c r="B2981" s="67">
        <v>33</v>
      </c>
      <c r="C2981" s="63">
        <v>1554</v>
      </c>
      <c r="D2981" s="63">
        <v>132</v>
      </c>
      <c r="E2981" s="63" t="s">
        <v>49</v>
      </c>
    </row>
    <row r="2982" spans="1:5">
      <c r="A2982" s="67">
        <v>5889</v>
      </c>
      <c r="B2982" s="67">
        <v>33</v>
      </c>
      <c r="C2982" s="63">
        <v>1554</v>
      </c>
      <c r="D2982" s="63">
        <v>132</v>
      </c>
      <c r="E2982" s="63" t="s">
        <v>49</v>
      </c>
    </row>
    <row r="2983" spans="1:5">
      <c r="A2983" s="67">
        <v>5942</v>
      </c>
      <c r="B2983" s="67">
        <v>33</v>
      </c>
      <c r="C2983" s="63">
        <v>1554</v>
      </c>
      <c r="D2983" s="63">
        <v>132</v>
      </c>
      <c r="E2983" s="63" t="s">
        <v>49</v>
      </c>
    </row>
    <row r="2984" spans="1:5">
      <c r="A2984" s="67">
        <v>5950</v>
      </c>
      <c r="B2984" s="67">
        <v>33</v>
      </c>
      <c r="C2984" s="63">
        <v>1554</v>
      </c>
      <c r="D2984" s="63">
        <v>132</v>
      </c>
      <c r="E2984" s="63" t="s">
        <v>49</v>
      </c>
    </row>
    <row r="2985" spans="1:5">
      <c r="A2985" s="67">
        <v>6000</v>
      </c>
      <c r="B2985" s="67">
        <v>7</v>
      </c>
      <c r="C2985" s="63">
        <v>680</v>
      </c>
      <c r="D2985" s="63">
        <v>340</v>
      </c>
      <c r="E2985" s="63" t="s">
        <v>50</v>
      </c>
    </row>
    <row r="2986" spans="1:5">
      <c r="A2986" s="67">
        <v>6001</v>
      </c>
      <c r="B2986" s="67">
        <v>7</v>
      </c>
      <c r="C2986" s="63">
        <v>680</v>
      </c>
      <c r="D2986" s="63">
        <v>340</v>
      </c>
      <c r="E2986" s="63" t="s">
        <v>50</v>
      </c>
    </row>
    <row r="2987" spans="1:5">
      <c r="A2987" s="67">
        <v>6003</v>
      </c>
      <c r="B2987" s="67">
        <v>7</v>
      </c>
      <c r="C2987" s="63">
        <v>680</v>
      </c>
      <c r="D2987" s="63">
        <v>340</v>
      </c>
      <c r="E2987" s="63" t="s">
        <v>50</v>
      </c>
    </row>
    <row r="2988" spans="1:5">
      <c r="A2988" s="67">
        <v>6004</v>
      </c>
      <c r="B2988" s="67">
        <v>7</v>
      </c>
      <c r="C2988" s="63">
        <v>680</v>
      </c>
      <c r="D2988" s="63">
        <v>340</v>
      </c>
      <c r="E2988" s="63" t="s">
        <v>50</v>
      </c>
    </row>
    <row r="2989" spans="1:5">
      <c r="A2989" s="67">
        <v>6005</v>
      </c>
      <c r="B2989" s="67">
        <v>7</v>
      </c>
      <c r="C2989" s="63">
        <v>680</v>
      </c>
      <c r="D2989" s="63">
        <v>340</v>
      </c>
      <c r="E2989" s="63" t="s">
        <v>50</v>
      </c>
    </row>
    <row r="2990" spans="1:5">
      <c r="A2990" s="67">
        <v>6006</v>
      </c>
      <c r="B2990" s="67">
        <v>7</v>
      </c>
      <c r="C2990" s="63">
        <v>680</v>
      </c>
      <c r="D2990" s="63">
        <v>340</v>
      </c>
      <c r="E2990" s="63" t="s">
        <v>50</v>
      </c>
    </row>
    <row r="2991" spans="1:5">
      <c r="A2991" s="67">
        <v>6007</v>
      </c>
      <c r="B2991" s="67">
        <v>7</v>
      </c>
      <c r="C2991" s="63">
        <v>680</v>
      </c>
      <c r="D2991" s="63">
        <v>340</v>
      </c>
      <c r="E2991" s="63" t="s">
        <v>50</v>
      </c>
    </row>
    <row r="2992" spans="1:5">
      <c r="A2992" s="67">
        <v>6008</v>
      </c>
      <c r="B2992" s="67">
        <v>7</v>
      </c>
      <c r="C2992" s="63">
        <v>680</v>
      </c>
      <c r="D2992" s="63">
        <v>340</v>
      </c>
      <c r="E2992" s="63" t="s">
        <v>50</v>
      </c>
    </row>
    <row r="2993" spans="1:5">
      <c r="A2993" s="67">
        <v>6009</v>
      </c>
      <c r="B2993" s="67">
        <v>7</v>
      </c>
      <c r="C2993" s="63">
        <v>680</v>
      </c>
      <c r="D2993" s="63">
        <v>340</v>
      </c>
      <c r="E2993" s="63" t="s">
        <v>50</v>
      </c>
    </row>
    <row r="2994" spans="1:5">
      <c r="A2994" s="67">
        <v>6010</v>
      </c>
      <c r="B2994" s="67">
        <v>7</v>
      </c>
      <c r="C2994" s="63">
        <v>680</v>
      </c>
      <c r="D2994" s="63">
        <v>340</v>
      </c>
      <c r="E2994" s="63" t="s">
        <v>50</v>
      </c>
    </row>
    <row r="2995" spans="1:5">
      <c r="A2995" s="67">
        <v>6011</v>
      </c>
      <c r="B2995" s="67">
        <v>7</v>
      </c>
      <c r="C2995" s="63">
        <v>680</v>
      </c>
      <c r="D2995" s="63">
        <v>340</v>
      </c>
      <c r="E2995" s="63" t="s">
        <v>50</v>
      </c>
    </row>
    <row r="2996" spans="1:5">
      <c r="A2996" s="67">
        <v>6012</v>
      </c>
      <c r="B2996" s="67">
        <v>7</v>
      </c>
      <c r="C2996" s="63">
        <v>680</v>
      </c>
      <c r="D2996" s="63">
        <v>340</v>
      </c>
      <c r="E2996" s="63" t="s">
        <v>50</v>
      </c>
    </row>
    <row r="2997" spans="1:5">
      <c r="A2997" s="67">
        <v>6014</v>
      </c>
      <c r="B2997" s="67">
        <v>7</v>
      </c>
      <c r="C2997" s="63">
        <v>680</v>
      </c>
      <c r="D2997" s="63">
        <v>340</v>
      </c>
      <c r="E2997" s="63" t="s">
        <v>50</v>
      </c>
    </row>
    <row r="2998" spans="1:5">
      <c r="A2998" s="67">
        <v>6015</v>
      </c>
      <c r="B2998" s="67">
        <v>7</v>
      </c>
      <c r="C2998" s="63">
        <v>680</v>
      </c>
      <c r="D2998" s="63">
        <v>340</v>
      </c>
      <c r="E2998" s="63" t="s">
        <v>50</v>
      </c>
    </row>
    <row r="2999" spans="1:5">
      <c r="A2999" s="67">
        <v>6016</v>
      </c>
      <c r="B2999" s="67">
        <v>7</v>
      </c>
      <c r="C2999" s="63">
        <v>680</v>
      </c>
      <c r="D2999" s="63">
        <v>340</v>
      </c>
      <c r="E2999" s="63" t="s">
        <v>50</v>
      </c>
    </row>
    <row r="3000" spans="1:5">
      <c r="A3000" s="67">
        <v>6017</v>
      </c>
      <c r="B3000" s="67">
        <v>7</v>
      </c>
      <c r="C3000" s="63">
        <v>680</v>
      </c>
      <c r="D3000" s="63">
        <v>340</v>
      </c>
      <c r="E3000" s="63" t="s">
        <v>50</v>
      </c>
    </row>
    <row r="3001" spans="1:5">
      <c r="A3001" s="67">
        <v>6018</v>
      </c>
      <c r="B3001" s="67">
        <v>7</v>
      </c>
      <c r="C3001" s="63">
        <v>680</v>
      </c>
      <c r="D3001" s="63">
        <v>340</v>
      </c>
      <c r="E3001" s="63" t="s">
        <v>50</v>
      </c>
    </row>
    <row r="3002" spans="1:5">
      <c r="A3002" s="67">
        <v>6019</v>
      </c>
      <c r="B3002" s="67">
        <v>7</v>
      </c>
      <c r="C3002" s="63">
        <v>680</v>
      </c>
      <c r="D3002" s="63">
        <v>340</v>
      </c>
      <c r="E3002" s="63" t="s">
        <v>50</v>
      </c>
    </row>
    <row r="3003" spans="1:5">
      <c r="A3003" s="67">
        <v>6020</v>
      </c>
      <c r="B3003" s="67">
        <v>7</v>
      </c>
      <c r="C3003" s="63">
        <v>680</v>
      </c>
      <c r="D3003" s="63">
        <v>340</v>
      </c>
      <c r="E3003" s="63" t="s">
        <v>50</v>
      </c>
    </row>
    <row r="3004" spans="1:5">
      <c r="A3004" s="67">
        <v>6021</v>
      </c>
      <c r="B3004" s="67">
        <v>7</v>
      </c>
      <c r="C3004" s="63">
        <v>680</v>
      </c>
      <c r="D3004" s="63">
        <v>340</v>
      </c>
      <c r="E3004" s="63" t="s">
        <v>50</v>
      </c>
    </row>
    <row r="3005" spans="1:5">
      <c r="A3005" s="67">
        <v>6022</v>
      </c>
      <c r="B3005" s="67">
        <v>7</v>
      </c>
      <c r="C3005" s="63">
        <v>680</v>
      </c>
      <c r="D3005" s="63">
        <v>340</v>
      </c>
      <c r="E3005" s="63" t="s">
        <v>50</v>
      </c>
    </row>
    <row r="3006" spans="1:5">
      <c r="A3006" s="67">
        <v>6023</v>
      </c>
      <c r="B3006" s="67">
        <v>7</v>
      </c>
      <c r="C3006" s="63">
        <v>680</v>
      </c>
      <c r="D3006" s="63">
        <v>340</v>
      </c>
      <c r="E3006" s="63" t="s">
        <v>50</v>
      </c>
    </row>
    <row r="3007" spans="1:5">
      <c r="A3007" s="67">
        <v>6024</v>
      </c>
      <c r="B3007" s="67">
        <v>7</v>
      </c>
      <c r="C3007" s="63">
        <v>680</v>
      </c>
      <c r="D3007" s="63">
        <v>340</v>
      </c>
      <c r="E3007" s="63" t="s">
        <v>50</v>
      </c>
    </row>
    <row r="3008" spans="1:5">
      <c r="A3008" s="67">
        <v>6025</v>
      </c>
      <c r="B3008" s="67">
        <v>7</v>
      </c>
      <c r="C3008" s="63">
        <v>680</v>
      </c>
      <c r="D3008" s="63">
        <v>340</v>
      </c>
      <c r="E3008" s="63" t="s">
        <v>50</v>
      </c>
    </row>
    <row r="3009" spans="1:5">
      <c r="A3009" s="67">
        <v>6026</v>
      </c>
      <c r="B3009" s="67">
        <v>7</v>
      </c>
      <c r="C3009" s="63">
        <v>680</v>
      </c>
      <c r="D3009" s="63">
        <v>340</v>
      </c>
      <c r="E3009" s="63" t="s">
        <v>50</v>
      </c>
    </row>
    <row r="3010" spans="1:5">
      <c r="A3010" s="67">
        <v>6027</v>
      </c>
      <c r="B3010" s="67">
        <v>7</v>
      </c>
      <c r="C3010" s="63">
        <v>680</v>
      </c>
      <c r="D3010" s="63">
        <v>340</v>
      </c>
      <c r="E3010" s="63" t="s">
        <v>50</v>
      </c>
    </row>
    <row r="3011" spans="1:5">
      <c r="A3011" s="67">
        <v>6028</v>
      </c>
      <c r="B3011" s="67">
        <v>7</v>
      </c>
      <c r="C3011" s="63">
        <v>680</v>
      </c>
      <c r="D3011" s="63">
        <v>340</v>
      </c>
      <c r="E3011" s="63" t="s">
        <v>50</v>
      </c>
    </row>
    <row r="3012" spans="1:5">
      <c r="A3012" s="67">
        <v>6029</v>
      </c>
      <c r="B3012" s="67">
        <v>7</v>
      </c>
      <c r="C3012" s="63">
        <v>680</v>
      </c>
      <c r="D3012" s="63">
        <v>340</v>
      </c>
      <c r="E3012" s="63" t="s">
        <v>50</v>
      </c>
    </row>
    <row r="3013" spans="1:5">
      <c r="A3013" s="67">
        <v>6030</v>
      </c>
      <c r="B3013" s="67">
        <v>7</v>
      </c>
      <c r="C3013" s="63">
        <v>680</v>
      </c>
      <c r="D3013" s="63">
        <v>340</v>
      </c>
      <c r="E3013" s="63" t="s">
        <v>50</v>
      </c>
    </row>
    <row r="3014" spans="1:5">
      <c r="A3014" s="67">
        <v>6031</v>
      </c>
      <c r="B3014" s="67">
        <v>7</v>
      </c>
      <c r="C3014" s="63">
        <v>680</v>
      </c>
      <c r="D3014" s="63">
        <v>340</v>
      </c>
      <c r="E3014" s="63" t="s">
        <v>50</v>
      </c>
    </row>
    <row r="3015" spans="1:5">
      <c r="A3015" s="67">
        <v>6032</v>
      </c>
      <c r="B3015" s="67">
        <v>7</v>
      </c>
      <c r="C3015" s="63">
        <v>680</v>
      </c>
      <c r="D3015" s="63">
        <v>340</v>
      </c>
      <c r="E3015" s="63" t="s">
        <v>50</v>
      </c>
    </row>
    <row r="3016" spans="1:5">
      <c r="A3016" s="67">
        <v>6033</v>
      </c>
      <c r="B3016" s="67">
        <v>7</v>
      </c>
      <c r="C3016" s="63">
        <v>680</v>
      </c>
      <c r="D3016" s="63">
        <v>340</v>
      </c>
      <c r="E3016" s="63" t="s">
        <v>50</v>
      </c>
    </row>
    <row r="3017" spans="1:5">
      <c r="A3017" s="67">
        <v>6034</v>
      </c>
      <c r="B3017" s="67">
        <v>7</v>
      </c>
      <c r="C3017" s="63">
        <v>680</v>
      </c>
      <c r="D3017" s="63">
        <v>340</v>
      </c>
      <c r="E3017" s="63" t="s">
        <v>50</v>
      </c>
    </row>
    <row r="3018" spans="1:5">
      <c r="A3018" s="67">
        <v>6035</v>
      </c>
      <c r="B3018" s="67">
        <v>7</v>
      </c>
      <c r="C3018" s="63">
        <v>680</v>
      </c>
      <c r="D3018" s="63">
        <v>340</v>
      </c>
      <c r="E3018" s="63" t="s">
        <v>50</v>
      </c>
    </row>
    <row r="3019" spans="1:5">
      <c r="A3019" s="67">
        <v>6036</v>
      </c>
      <c r="B3019" s="67">
        <v>7</v>
      </c>
      <c r="C3019" s="63">
        <v>680</v>
      </c>
      <c r="D3019" s="63">
        <v>340</v>
      </c>
      <c r="E3019" s="63" t="s">
        <v>50</v>
      </c>
    </row>
    <row r="3020" spans="1:5">
      <c r="A3020" s="67">
        <v>6037</v>
      </c>
      <c r="B3020" s="67">
        <v>7</v>
      </c>
      <c r="C3020" s="63">
        <v>680</v>
      </c>
      <c r="D3020" s="63">
        <v>340</v>
      </c>
      <c r="E3020" s="63" t="s">
        <v>50</v>
      </c>
    </row>
    <row r="3021" spans="1:5">
      <c r="A3021" s="67">
        <v>6038</v>
      </c>
      <c r="B3021" s="67">
        <v>7</v>
      </c>
      <c r="C3021" s="63">
        <v>680</v>
      </c>
      <c r="D3021" s="63">
        <v>340</v>
      </c>
      <c r="E3021" s="63" t="s">
        <v>50</v>
      </c>
    </row>
    <row r="3022" spans="1:5">
      <c r="A3022" s="67">
        <v>6041</v>
      </c>
      <c r="B3022" s="67">
        <v>7</v>
      </c>
      <c r="C3022" s="63">
        <v>680</v>
      </c>
      <c r="D3022" s="63">
        <v>340</v>
      </c>
      <c r="E3022" s="63" t="s">
        <v>50</v>
      </c>
    </row>
    <row r="3023" spans="1:5">
      <c r="A3023" s="67">
        <v>6042</v>
      </c>
      <c r="B3023" s="67">
        <v>7</v>
      </c>
      <c r="C3023" s="63">
        <v>680</v>
      </c>
      <c r="D3023" s="63">
        <v>340</v>
      </c>
      <c r="E3023" s="63" t="s">
        <v>50</v>
      </c>
    </row>
    <row r="3024" spans="1:5">
      <c r="A3024" s="67">
        <v>6043</v>
      </c>
      <c r="B3024" s="67">
        <v>7</v>
      </c>
      <c r="C3024" s="63">
        <v>680</v>
      </c>
      <c r="D3024" s="63">
        <v>340</v>
      </c>
      <c r="E3024" s="63" t="s">
        <v>50</v>
      </c>
    </row>
    <row r="3025" spans="1:5">
      <c r="A3025" s="67">
        <v>6044</v>
      </c>
      <c r="B3025" s="67">
        <v>7</v>
      </c>
      <c r="C3025" s="63">
        <v>680</v>
      </c>
      <c r="D3025" s="63">
        <v>340</v>
      </c>
      <c r="E3025" s="63" t="s">
        <v>50</v>
      </c>
    </row>
    <row r="3026" spans="1:5">
      <c r="A3026" s="67">
        <v>6050</v>
      </c>
      <c r="B3026" s="67">
        <v>7</v>
      </c>
      <c r="C3026" s="63">
        <v>680</v>
      </c>
      <c r="D3026" s="63">
        <v>340</v>
      </c>
      <c r="E3026" s="63" t="s">
        <v>50</v>
      </c>
    </row>
    <row r="3027" spans="1:5">
      <c r="A3027" s="67">
        <v>6051</v>
      </c>
      <c r="B3027" s="67">
        <v>7</v>
      </c>
      <c r="C3027" s="63">
        <v>680</v>
      </c>
      <c r="D3027" s="63">
        <v>340</v>
      </c>
      <c r="E3027" s="63" t="s">
        <v>50</v>
      </c>
    </row>
    <row r="3028" spans="1:5">
      <c r="A3028" s="67">
        <v>6052</v>
      </c>
      <c r="B3028" s="67">
        <v>7</v>
      </c>
      <c r="C3028" s="63">
        <v>680</v>
      </c>
      <c r="D3028" s="63">
        <v>340</v>
      </c>
      <c r="E3028" s="63" t="s">
        <v>50</v>
      </c>
    </row>
    <row r="3029" spans="1:5">
      <c r="A3029" s="67">
        <v>6053</v>
      </c>
      <c r="B3029" s="67">
        <v>7</v>
      </c>
      <c r="C3029" s="63">
        <v>680</v>
      </c>
      <c r="D3029" s="63">
        <v>340</v>
      </c>
      <c r="E3029" s="63" t="s">
        <v>50</v>
      </c>
    </row>
    <row r="3030" spans="1:5">
      <c r="A3030" s="67">
        <v>6054</v>
      </c>
      <c r="B3030" s="67">
        <v>7</v>
      </c>
      <c r="C3030" s="63">
        <v>680</v>
      </c>
      <c r="D3030" s="63">
        <v>340</v>
      </c>
      <c r="E3030" s="63" t="s">
        <v>50</v>
      </c>
    </row>
    <row r="3031" spans="1:5">
      <c r="A3031" s="67">
        <v>6055</v>
      </c>
      <c r="B3031" s="67">
        <v>7</v>
      </c>
      <c r="C3031" s="63">
        <v>680</v>
      </c>
      <c r="D3031" s="63">
        <v>340</v>
      </c>
      <c r="E3031" s="63" t="s">
        <v>50</v>
      </c>
    </row>
    <row r="3032" spans="1:5">
      <c r="A3032" s="67">
        <v>6056</v>
      </c>
      <c r="B3032" s="67">
        <v>7</v>
      </c>
      <c r="C3032" s="63">
        <v>680</v>
      </c>
      <c r="D3032" s="63">
        <v>340</v>
      </c>
      <c r="E3032" s="63" t="s">
        <v>50</v>
      </c>
    </row>
    <row r="3033" spans="1:5">
      <c r="A3033" s="67">
        <v>6057</v>
      </c>
      <c r="B3033" s="67">
        <v>7</v>
      </c>
      <c r="C3033" s="63">
        <v>680</v>
      </c>
      <c r="D3033" s="63">
        <v>340</v>
      </c>
      <c r="E3033" s="63" t="s">
        <v>50</v>
      </c>
    </row>
    <row r="3034" spans="1:5">
      <c r="A3034" s="67">
        <v>6058</v>
      </c>
      <c r="B3034" s="67">
        <v>7</v>
      </c>
      <c r="C3034" s="63">
        <v>680</v>
      </c>
      <c r="D3034" s="63">
        <v>340</v>
      </c>
      <c r="E3034" s="63" t="s">
        <v>50</v>
      </c>
    </row>
    <row r="3035" spans="1:5">
      <c r="A3035" s="67">
        <v>6059</v>
      </c>
      <c r="B3035" s="67">
        <v>7</v>
      </c>
      <c r="C3035" s="63">
        <v>680</v>
      </c>
      <c r="D3035" s="63">
        <v>340</v>
      </c>
      <c r="E3035" s="63" t="s">
        <v>50</v>
      </c>
    </row>
    <row r="3036" spans="1:5">
      <c r="A3036" s="67">
        <v>6060</v>
      </c>
      <c r="B3036" s="67">
        <v>7</v>
      </c>
      <c r="C3036" s="63">
        <v>680</v>
      </c>
      <c r="D3036" s="63">
        <v>340</v>
      </c>
      <c r="E3036" s="63" t="s">
        <v>50</v>
      </c>
    </row>
    <row r="3037" spans="1:5">
      <c r="A3037" s="67">
        <v>6061</v>
      </c>
      <c r="B3037" s="67">
        <v>7</v>
      </c>
      <c r="C3037" s="63">
        <v>680</v>
      </c>
      <c r="D3037" s="63">
        <v>340</v>
      </c>
      <c r="E3037" s="63" t="s">
        <v>50</v>
      </c>
    </row>
    <row r="3038" spans="1:5">
      <c r="A3038" s="67">
        <v>6062</v>
      </c>
      <c r="B3038" s="67">
        <v>7</v>
      </c>
      <c r="C3038" s="63">
        <v>680</v>
      </c>
      <c r="D3038" s="63">
        <v>340</v>
      </c>
      <c r="E3038" s="63" t="s">
        <v>50</v>
      </c>
    </row>
    <row r="3039" spans="1:5">
      <c r="A3039" s="67">
        <v>6063</v>
      </c>
      <c r="B3039" s="67">
        <v>7</v>
      </c>
      <c r="C3039" s="63">
        <v>680</v>
      </c>
      <c r="D3039" s="63">
        <v>340</v>
      </c>
      <c r="E3039" s="63" t="s">
        <v>50</v>
      </c>
    </row>
    <row r="3040" spans="1:5">
      <c r="A3040" s="67">
        <v>6064</v>
      </c>
      <c r="B3040" s="67">
        <v>7</v>
      </c>
      <c r="C3040" s="63">
        <v>680</v>
      </c>
      <c r="D3040" s="63">
        <v>340</v>
      </c>
      <c r="E3040" s="63" t="s">
        <v>50</v>
      </c>
    </row>
    <row r="3041" spans="1:5">
      <c r="A3041" s="67">
        <v>6065</v>
      </c>
      <c r="B3041" s="67">
        <v>7</v>
      </c>
      <c r="C3041" s="63">
        <v>680</v>
      </c>
      <c r="D3041" s="63">
        <v>340</v>
      </c>
      <c r="E3041" s="63" t="s">
        <v>50</v>
      </c>
    </row>
    <row r="3042" spans="1:5">
      <c r="A3042" s="67">
        <v>6066</v>
      </c>
      <c r="B3042" s="67">
        <v>7</v>
      </c>
      <c r="C3042" s="63">
        <v>680</v>
      </c>
      <c r="D3042" s="63">
        <v>340</v>
      </c>
      <c r="E3042" s="63" t="s">
        <v>50</v>
      </c>
    </row>
    <row r="3043" spans="1:5">
      <c r="A3043" s="67">
        <v>6067</v>
      </c>
      <c r="B3043" s="67">
        <v>7</v>
      </c>
      <c r="C3043" s="63">
        <v>680</v>
      </c>
      <c r="D3043" s="63">
        <v>340</v>
      </c>
      <c r="E3043" s="63" t="s">
        <v>50</v>
      </c>
    </row>
    <row r="3044" spans="1:5">
      <c r="A3044" s="67">
        <v>6068</v>
      </c>
      <c r="B3044" s="67">
        <v>7</v>
      </c>
      <c r="C3044" s="63">
        <v>680</v>
      </c>
      <c r="D3044" s="63">
        <v>340</v>
      </c>
      <c r="E3044" s="63" t="s">
        <v>50</v>
      </c>
    </row>
    <row r="3045" spans="1:5">
      <c r="A3045" s="67">
        <v>6069</v>
      </c>
      <c r="B3045" s="67">
        <v>7</v>
      </c>
      <c r="C3045" s="63">
        <v>680</v>
      </c>
      <c r="D3045" s="63">
        <v>340</v>
      </c>
      <c r="E3045" s="63" t="s">
        <v>50</v>
      </c>
    </row>
    <row r="3046" spans="1:5">
      <c r="A3046" s="67">
        <v>6070</v>
      </c>
      <c r="B3046" s="67">
        <v>7</v>
      </c>
      <c r="C3046" s="63">
        <v>680</v>
      </c>
      <c r="D3046" s="63">
        <v>340</v>
      </c>
      <c r="E3046" s="63" t="s">
        <v>50</v>
      </c>
    </row>
    <row r="3047" spans="1:5">
      <c r="A3047" s="67">
        <v>6071</v>
      </c>
      <c r="B3047" s="67">
        <v>7</v>
      </c>
      <c r="C3047" s="63">
        <v>680</v>
      </c>
      <c r="D3047" s="63">
        <v>340</v>
      </c>
      <c r="E3047" s="63" t="s">
        <v>50</v>
      </c>
    </row>
    <row r="3048" spans="1:5">
      <c r="A3048" s="67">
        <v>6072</v>
      </c>
      <c r="B3048" s="67">
        <v>7</v>
      </c>
      <c r="C3048" s="63">
        <v>680</v>
      </c>
      <c r="D3048" s="63">
        <v>340</v>
      </c>
      <c r="E3048" s="63" t="s">
        <v>50</v>
      </c>
    </row>
    <row r="3049" spans="1:5">
      <c r="A3049" s="67">
        <v>6073</v>
      </c>
      <c r="B3049" s="67">
        <v>7</v>
      </c>
      <c r="C3049" s="63">
        <v>680</v>
      </c>
      <c r="D3049" s="63">
        <v>340</v>
      </c>
      <c r="E3049" s="63" t="s">
        <v>50</v>
      </c>
    </row>
    <row r="3050" spans="1:5">
      <c r="A3050" s="67">
        <v>6074</v>
      </c>
      <c r="B3050" s="67">
        <v>7</v>
      </c>
      <c r="C3050" s="63">
        <v>680</v>
      </c>
      <c r="D3050" s="63">
        <v>340</v>
      </c>
      <c r="E3050" s="63" t="s">
        <v>50</v>
      </c>
    </row>
    <row r="3051" spans="1:5">
      <c r="A3051" s="67">
        <v>6076</v>
      </c>
      <c r="B3051" s="67">
        <v>7</v>
      </c>
      <c r="C3051" s="63">
        <v>680</v>
      </c>
      <c r="D3051" s="63">
        <v>340</v>
      </c>
      <c r="E3051" s="63" t="s">
        <v>50</v>
      </c>
    </row>
    <row r="3052" spans="1:5">
      <c r="A3052" s="67">
        <v>6081</v>
      </c>
      <c r="B3052" s="67">
        <v>7</v>
      </c>
      <c r="C3052" s="63">
        <v>680</v>
      </c>
      <c r="D3052" s="63">
        <v>340</v>
      </c>
      <c r="E3052" s="63" t="s">
        <v>50</v>
      </c>
    </row>
    <row r="3053" spans="1:5">
      <c r="A3053" s="67">
        <v>6082</v>
      </c>
      <c r="B3053" s="67">
        <v>7</v>
      </c>
      <c r="C3053" s="63">
        <v>680</v>
      </c>
      <c r="D3053" s="63">
        <v>340</v>
      </c>
      <c r="E3053" s="63" t="s">
        <v>50</v>
      </c>
    </row>
    <row r="3054" spans="1:5">
      <c r="A3054" s="67">
        <v>6083</v>
      </c>
      <c r="B3054" s="67">
        <v>7</v>
      </c>
      <c r="C3054" s="63">
        <v>680</v>
      </c>
      <c r="D3054" s="63">
        <v>340</v>
      </c>
      <c r="E3054" s="63" t="s">
        <v>50</v>
      </c>
    </row>
    <row r="3055" spans="1:5">
      <c r="A3055" s="67">
        <v>6084</v>
      </c>
      <c r="B3055" s="67">
        <v>7</v>
      </c>
      <c r="C3055" s="63">
        <v>680</v>
      </c>
      <c r="D3055" s="63">
        <v>340</v>
      </c>
      <c r="E3055" s="63" t="s">
        <v>50</v>
      </c>
    </row>
    <row r="3056" spans="1:5">
      <c r="A3056" s="67">
        <v>6090</v>
      </c>
      <c r="B3056" s="67">
        <v>7</v>
      </c>
      <c r="C3056" s="63">
        <v>680</v>
      </c>
      <c r="D3056" s="63">
        <v>340</v>
      </c>
      <c r="E3056" s="63" t="s">
        <v>50</v>
      </c>
    </row>
    <row r="3057" spans="1:5">
      <c r="A3057" s="67">
        <v>6100</v>
      </c>
      <c r="B3057" s="67">
        <v>7</v>
      </c>
      <c r="C3057" s="63">
        <v>680</v>
      </c>
      <c r="D3057" s="63">
        <v>340</v>
      </c>
      <c r="E3057" s="63" t="s">
        <v>50</v>
      </c>
    </row>
    <row r="3058" spans="1:5">
      <c r="A3058" s="67">
        <v>6101</v>
      </c>
      <c r="B3058" s="67">
        <v>7</v>
      </c>
      <c r="C3058" s="63">
        <v>680</v>
      </c>
      <c r="D3058" s="63">
        <v>340</v>
      </c>
      <c r="E3058" s="63" t="s">
        <v>50</v>
      </c>
    </row>
    <row r="3059" spans="1:5">
      <c r="A3059" s="67">
        <v>6102</v>
      </c>
      <c r="B3059" s="67">
        <v>7</v>
      </c>
      <c r="C3059" s="63">
        <v>680</v>
      </c>
      <c r="D3059" s="63">
        <v>340</v>
      </c>
      <c r="E3059" s="63" t="s">
        <v>50</v>
      </c>
    </row>
    <row r="3060" spans="1:5">
      <c r="A3060" s="67">
        <v>6103</v>
      </c>
      <c r="B3060" s="67">
        <v>7</v>
      </c>
      <c r="C3060" s="63">
        <v>680</v>
      </c>
      <c r="D3060" s="63">
        <v>340</v>
      </c>
      <c r="E3060" s="63" t="s">
        <v>50</v>
      </c>
    </row>
    <row r="3061" spans="1:5">
      <c r="A3061" s="67">
        <v>6104</v>
      </c>
      <c r="B3061" s="67">
        <v>7</v>
      </c>
      <c r="C3061" s="63">
        <v>680</v>
      </c>
      <c r="D3061" s="63">
        <v>340</v>
      </c>
      <c r="E3061" s="63" t="s">
        <v>50</v>
      </c>
    </row>
    <row r="3062" spans="1:5">
      <c r="A3062" s="67">
        <v>6105</v>
      </c>
      <c r="B3062" s="67">
        <v>7</v>
      </c>
      <c r="C3062" s="63">
        <v>680</v>
      </c>
      <c r="D3062" s="63">
        <v>340</v>
      </c>
      <c r="E3062" s="63" t="s">
        <v>50</v>
      </c>
    </row>
    <row r="3063" spans="1:5">
      <c r="A3063" s="67">
        <v>6106</v>
      </c>
      <c r="B3063" s="67">
        <v>7</v>
      </c>
      <c r="C3063" s="63">
        <v>680</v>
      </c>
      <c r="D3063" s="63">
        <v>340</v>
      </c>
      <c r="E3063" s="63" t="s">
        <v>50</v>
      </c>
    </row>
    <row r="3064" spans="1:5">
      <c r="A3064" s="67">
        <v>6107</v>
      </c>
      <c r="B3064" s="67">
        <v>7</v>
      </c>
      <c r="C3064" s="63">
        <v>680</v>
      </c>
      <c r="D3064" s="63">
        <v>340</v>
      </c>
      <c r="E3064" s="63" t="s">
        <v>50</v>
      </c>
    </row>
    <row r="3065" spans="1:5">
      <c r="A3065" s="67">
        <v>6108</v>
      </c>
      <c r="B3065" s="67">
        <v>7</v>
      </c>
      <c r="C3065" s="63">
        <v>680</v>
      </c>
      <c r="D3065" s="63">
        <v>340</v>
      </c>
      <c r="E3065" s="63" t="s">
        <v>50</v>
      </c>
    </row>
    <row r="3066" spans="1:5">
      <c r="A3066" s="67">
        <v>6109</v>
      </c>
      <c r="B3066" s="67">
        <v>7</v>
      </c>
      <c r="C3066" s="63">
        <v>680</v>
      </c>
      <c r="D3066" s="63">
        <v>340</v>
      </c>
      <c r="E3066" s="63" t="s">
        <v>50</v>
      </c>
    </row>
    <row r="3067" spans="1:5">
      <c r="A3067" s="67">
        <v>6110</v>
      </c>
      <c r="B3067" s="67">
        <v>7</v>
      </c>
      <c r="C3067" s="63">
        <v>680</v>
      </c>
      <c r="D3067" s="63">
        <v>340</v>
      </c>
      <c r="E3067" s="63" t="s">
        <v>50</v>
      </c>
    </row>
    <row r="3068" spans="1:5">
      <c r="A3068" s="67">
        <v>6111</v>
      </c>
      <c r="B3068" s="67">
        <v>7</v>
      </c>
      <c r="C3068" s="63">
        <v>680</v>
      </c>
      <c r="D3068" s="63">
        <v>340</v>
      </c>
      <c r="E3068" s="63" t="s">
        <v>50</v>
      </c>
    </row>
    <row r="3069" spans="1:5">
      <c r="A3069" s="67">
        <v>6112</v>
      </c>
      <c r="B3069" s="67">
        <v>7</v>
      </c>
      <c r="C3069" s="63">
        <v>680</v>
      </c>
      <c r="D3069" s="63">
        <v>340</v>
      </c>
      <c r="E3069" s="63" t="s">
        <v>50</v>
      </c>
    </row>
    <row r="3070" spans="1:5">
      <c r="A3070" s="67">
        <v>6121</v>
      </c>
      <c r="B3070" s="67">
        <v>7</v>
      </c>
      <c r="C3070" s="63">
        <v>680</v>
      </c>
      <c r="D3070" s="63">
        <v>340</v>
      </c>
      <c r="E3070" s="63" t="s">
        <v>50</v>
      </c>
    </row>
    <row r="3071" spans="1:5">
      <c r="A3071" s="67">
        <v>6122</v>
      </c>
      <c r="B3071" s="67">
        <v>7</v>
      </c>
      <c r="C3071" s="63">
        <v>680</v>
      </c>
      <c r="D3071" s="63">
        <v>340</v>
      </c>
      <c r="E3071" s="63" t="s">
        <v>50</v>
      </c>
    </row>
    <row r="3072" spans="1:5">
      <c r="A3072" s="67">
        <v>6123</v>
      </c>
      <c r="B3072" s="67">
        <v>7</v>
      </c>
      <c r="C3072" s="63">
        <v>680</v>
      </c>
      <c r="D3072" s="63">
        <v>340</v>
      </c>
      <c r="E3072" s="63" t="s">
        <v>50</v>
      </c>
    </row>
    <row r="3073" spans="1:5">
      <c r="A3073" s="67">
        <v>6124</v>
      </c>
      <c r="B3073" s="67">
        <v>7</v>
      </c>
      <c r="C3073" s="63">
        <v>680</v>
      </c>
      <c r="D3073" s="63">
        <v>340</v>
      </c>
      <c r="E3073" s="63" t="s">
        <v>50</v>
      </c>
    </row>
    <row r="3074" spans="1:5">
      <c r="A3074" s="67">
        <v>6125</v>
      </c>
      <c r="B3074" s="67">
        <v>7</v>
      </c>
      <c r="C3074" s="63">
        <v>680</v>
      </c>
      <c r="D3074" s="63">
        <v>340</v>
      </c>
      <c r="E3074" s="63" t="s">
        <v>50</v>
      </c>
    </row>
    <row r="3075" spans="1:5">
      <c r="A3075" s="67">
        <v>6126</v>
      </c>
      <c r="B3075" s="67">
        <v>7</v>
      </c>
      <c r="C3075" s="63">
        <v>680</v>
      </c>
      <c r="D3075" s="63">
        <v>340</v>
      </c>
      <c r="E3075" s="63" t="s">
        <v>50</v>
      </c>
    </row>
    <row r="3076" spans="1:5">
      <c r="A3076" s="67">
        <v>6147</v>
      </c>
      <c r="B3076" s="67">
        <v>7</v>
      </c>
      <c r="C3076" s="63">
        <v>680</v>
      </c>
      <c r="D3076" s="63">
        <v>340</v>
      </c>
      <c r="E3076" s="63" t="s">
        <v>50</v>
      </c>
    </row>
    <row r="3077" spans="1:5">
      <c r="A3077" s="67">
        <v>6148</v>
      </c>
      <c r="B3077" s="67">
        <v>7</v>
      </c>
      <c r="C3077" s="63">
        <v>680</v>
      </c>
      <c r="D3077" s="63">
        <v>340</v>
      </c>
      <c r="E3077" s="63" t="s">
        <v>50</v>
      </c>
    </row>
    <row r="3078" spans="1:5">
      <c r="A3078" s="67">
        <v>6149</v>
      </c>
      <c r="B3078" s="67">
        <v>7</v>
      </c>
      <c r="C3078" s="63">
        <v>680</v>
      </c>
      <c r="D3078" s="63">
        <v>340</v>
      </c>
      <c r="E3078" s="63" t="s">
        <v>50</v>
      </c>
    </row>
    <row r="3079" spans="1:5">
      <c r="A3079" s="67">
        <v>6150</v>
      </c>
      <c r="B3079" s="67">
        <v>7</v>
      </c>
      <c r="C3079" s="63">
        <v>680</v>
      </c>
      <c r="D3079" s="63">
        <v>340</v>
      </c>
      <c r="E3079" s="63" t="s">
        <v>50</v>
      </c>
    </row>
    <row r="3080" spans="1:5">
      <c r="A3080" s="67">
        <v>6151</v>
      </c>
      <c r="B3080" s="67">
        <v>7</v>
      </c>
      <c r="C3080" s="63">
        <v>680</v>
      </c>
      <c r="D3080" s="63">
        <v>340</v>
      </c>
      <c r="E3080" s="63" t="s">
        <v>50</v>
      </c>
    </row>
    <row r="3081" spans="1:5">
      <c r="A3081" s="67">
        <v>6152</v>
      </c>
      <c r="B3081" s="67">
        <v>7</v>
      </c>
      <c r="C3081" s="63">
        <v>680</v>
      </c>
      <c r="D3081" s="63">
        <v>340</v>
      </c>
      <c r="E3081" s="63" t="s">
        <v>50</v>
      </c>
    </row>
    <row r="3082" spans="1:5">
      <c r="A3082" s="67">
        <v>6153</v>
      </c>
      <c r="B3082" s="67">
        <v>7</v>
      </c>
      <c r="C3082" s="63">
        <v>680</v>
      </c>
      <c r="D3082" s="63">
        <v>340</v>
      </c>
      <c r="E3082" s="63" t="s">
        <v>50</v>
      </c>
    </row>
    <row r="3083" spans="1:5">
      <c r="A3083" s="67">
        <v>6154</v>
      </c>
      <c r="B3083" s="67">
        <v>7</v>
      </c>
      <c r="C3083" s="63">
        <v>680</v>
      </c>
      <c r="D3083" s="63">
        <v>340</v>
      </c>
      <c r="E3083" s="63" t="s">
        <v>50</v>
      </c>
    </row>
    <row r="3084" spans="1:5">
      <c r="A3084" s="67">
        <v>6155</v>
      </c>
      <c r="B3084" s="67">
        <v>7</v>
      </c>
      <c r="C3084" s="63">
        <v>680</v>
      </c>
      <c r="D3084" s="63">
        <v>340</v>
      </c>
      <c r="E3084" s="63" t="s">
        <v>50</v>
      </c>
    </row>
    <row r="3085" spans="1:5">
      <c r="A3085" s="67">
        <v>6156</v>
      </c>
      <c r="B3085" s="67">
        <v>7</v>
      </c>
      <c r="C3085" s="63">
        <v>680</v>
      </c>
      <c r="D3085" s="63">
        <v>340</v>
      </c>
      <c r="E3085" s="63" t="s">
        <v>50</v>
      </c>
    </row>
    <row r="3086" spans="1:5">
      <c r="A3086" s="67">
        <v>6157</v>
      </c>
      <c r="B3086" s="67">
        <v>7</v>
      </c>
      <c r="C3086" s="63">
        <v>680</v>
      </c>
      <c r="D3086" s="63">
        <v>340</v>
      </c>
      <c r="E3086" s="63" t="s">
        <v>50</v>
      </c>
    </row>
    <row r="3087" spans="1:5">
      <c r="A3087" s="67">
        <v>6158</v>
      </c>
      <c r="B3087" s="67">
        <v>7</v>
      </c>
      <c r="C3087" s="63">
        <v>680</v>
      </c>
      <c r="D3087" s="63">
        <v>340</v>
      </c>
      <c r="E3087" s="63" t="s">
        <v>50</v>
      </c>
    </row>
    <row r="3088" spans="1:5">
      <c r="A3088" s="67">
        <v>6159</v>
      </c>
      <c r="B3088" s="67">
        <v>7</v>
      </c>
      <c r="C3088" s="63">
        <v>680</v>
      </c>
      <c r="D3088" s="63">
        <v>340</v>
      </c>
      <c r="E3088" s="63" t="s">
        <v>50</v>
      </c>
    </row>
    <row r="3089" spans="1:5">
      <c r="A3089" s="67">
        <v>6160</v>
      </c>
      <c r="B3089" s="67">
        <v>7</v>
      </c>
      <c r="C3089" s="63">
        <v>680</v>
      </c>
      <c r="D3089" s="63">
        <v>340</v>
      </c>
      <c r="E3089" s="63" t="s">
        <v>50</v>
      </c>
    </row>
    <row r="3090" spans="1:5">
      <c r="A3090" s="67">
        <v>6161</v>
      </c>
      <c r="B3090" s="67">
        <v>7</v>
      </c>
      <c r="C3090" s="63">
        <v>680</v>
      </c>
      <c r="D3090" s="63">
        <v>340</v>
      </c>
      <c r="E3090" s="63" t="s">
        <v>50</v>
      </c>
    </row>
    <row r="3091" spans="1:5">
      <c r="A3091" s="67">
        <v>6162</v>
      </c>
      <c r="B3091" s="67">
        <v>7</v>
      </c>
      <c r="C3091" s="63">
        <v>680</v>
      </c>
      <c r="D3091" s="63">
        <v>340</v>
      </c>
      <c r="E3091" s="63" t="s">
        <v>50</v>
      </c>
    </row>
    <row r="3092" spans="1:5">
      <c r="A3092" s="67">
        <v>6163</v>
      </c>
      <c r="B3092" s="67">
        <v>7</v>
      </c>
      <c r="C3092" s="63">
        <v>680</v>
      </c>
      <c r="D3092" s="63">
        <v>340</v>
      </c>
      <c r="E3092" s="63" t="s">
        <v>50</v>
      </c>
    </row>
    <row r="3093" spans="1:5">
      <c r="A3093" s="67">
        <v>6164</v>
      </c>
      <c r="B3093" s="67">
        <v>7</v>
      </c>
      <c r="C3093" s="63">
        <v>680</v>
      </c>
      <c r="D3093" s="63">
        <v>340</v>
      </c>
      <c r="E3093" s="63" t="s">
        <v>50</v>
      </c>
    </row>
    <row r="3094" spans="1:5">
      <c r="A3094" s="67">
        <v>6165</v>
      </c>
      <c r="B3094" s="67">
        <v>7</v>
      </c>
      <c r="C3094" s="63">
        <v>680</v>
      </c>
      <c r="D3094" s="63">
        <v>340</v>
      </c>
      <c r="E3094" s="63" t="s">
        <v>50</v>
      </c>
    </row>
    <row r="3095" spans="1:5">
      <c r="A3095" s="67">
        <v>6166</v>
      </c>
      <c r="B3095" s="67">
        <v>7</v>
      </c>
      <c r="C3095" s="63">
        <v>680</v>
      </c>
      <c r="D3095" s="63">
        <v>340</v>
      </c>
      <c r="E3095" s="63" t="s">
        <v>50</v>
      </c>
    </row>
    <row r="3096" spans="1:5">
      <c r="A3096" s="67">
        <v>6167</v>
      </c>
      <c r="B3096" s="67">
        <v>7</v>
      </c>
      <c r="C3096" s="63">
        <v>680</v>
      </c>
      <c r="D3096" s="63">
        <v>340</v>
      </c>
      <c r="E3096" s="63" t="s">
        <v>50</v>
      </c>
    </row>
    <row r="3097" spans="1:5">
      <c r="A3097" s="67">
        <v>6168</v>
      </c>
      <c r="B3097" s="67">
        <v>7</v>
      </c>
      <c r="C3097" s="63">
        <v>680</v>
      </c>
      <c r="D3097" s="63">
        <v>340</v>
      </c>
      <c r="E3097" s="63" t="s">
        <v>50</v>
      </c>
    </row>
    <row r="3098" spans="1:5">
      <c r="A3098" s="67">
        <v>6169</v>
      </c>
      <c r="B3098" s="67">
        <v>7</v>
      </c>
      <c r="C3098" s="63">
        <v>680</v>
      </c>
      <c r="D3098" s="63">
        <v>340</v>
      </c>
      <c r="E3098" s="63" t="s">
        <v>50</v>
      </c>
    </row>
    <row r="3099" spans="1:5">
      <c r="A3099" s="67">
        <v>6170</v>
      </c>
      <c r="B3099" s="67">
        <v>7</v>
      </c>
      <c r="C3099" s="63">
        <v>680</v>
      </c>
      <c r="D3099" s="63">
        <v>340</v>
      </c>
      <c r="E3099" s="63" t="s">
        <v>50</v>
      </c>
    </row>
    <row r="3100" spans="1:5">
      <c r="A3100" s="67">
        <v>6171</v>
      </c>
      <c r="B3100" s="67">
        <v>7</v>
      </c>
      <c r="C3100" s="63">
        <v>680</v>
      </c>
      <c r="D3100" s="63">
        <v>340</v>
      </c>
      <c r="E3100" s="63" t="s">
        <v>50</v>
      </c>
    </row>
    <row r="3101" spans="1:5">
      <c r="A3101" s="67">
        <v>6172</v>
      </c>
      <c r="B3101" s="67">
        <v>7</v>
      </c>
      <c r="C3101" s="63">
        <v>680</v>
      </c>
      <c r="D3101" s="63">
        <v>340</v>
      </c>
      <c r="E3101" s="63" t="s">
        <v>50</v>
      </c>
    </row>
    <row r="3102" spans="1:5">
      <c r="A3102" s="67">
        <v>6173</v>
      </c>
      <c r="B3102" s="67">
        <v>7</v>
      </c>
      <c r="C3102" s="63">
        <v>680</v>
      </c>
      <c r="D3102" s="63">
        <v>340</v>
      </c>
      <c r="E3102" s="63" t="s">
        <v>50</v>
      </c>
    </row>
    <row r="3103" spans="1:5">
      <c r="A3103" s="67">
        <v>6174</v>
      </c>
      <c r="B3103" s="67">
        <v>7</v>
      </c>
      <c r="C3103" s="63">
        <v>680</v>
      </c>
      <c r="D3103" s="63">
        <v>340</v>
      </c>
      <c r="E3103" s="63" t="s">
        <v>50</v>
      </c>
    </row>
    <row r="3104" spans="1:5">
      <c r="A3104" s="67">
        <v>6175</v>
      </c>
      <c r="B3104" s="67">
        <v>7</v>
      </c>
      <c r="C3104" s="63">
        <v>680</v>
      </c>
      <c r="D3104" s="63">
        <v>340</v>
      </c>
      <c r="E3104" s="63" t="s">
        <v>50</v>
      </c>
    </row>
    <row r="3105" spans="1:5">
      <c r="A3105" s="67">
        <v>6176</v>
      </c>
      <c r="B3105" s="67">
        <v>7</v>
      </c>
      <c r="C3105" s="63">
        <v>680</v>
      </c>
      <c r="D3105" s="63">
        <v>340</v>
      </c>
      <c r="E3105" s="63" t="s">
        <v>50</v>
      </c>
    </row>
    <row r="3106" spans="1:5">
      <c r="A3106" s="67">
        <v>6207</v>
      </c>
      <c r="B3106" s="67">
        <v>7</v>
      </c>
      <c r="C3106" s="63">
        <v>680</v>
      </c>
      <c r="D3106" s="63">
        <v>340</v>
      </c>
      <c r="E3106" s="63" t="s">
        <v>50</v>
      </c>
    </row>
    <row r="3107" spans="1:5">
      <c r="A3107" s="67">
        <v>6208</v>
      </c>
      <c r="B3107" s="67">
        <v>7</v>
      </c>
      <c r="C3107" s="63">
        <v>680</v>
      </c>
      <c r="D3107" s="63">
        <v>340</v>
      </c>
      <c r="E3107" s="63" t="s">
        <v>50</v>
      </c>
    </row>
    <row r="3108" spans="1:5">
      <c r="A3108" s="67">
        <v>6210</v>
      </c>
      <c r="B3108" s="67">
        <v>7</v>
      </c>
      <c r="C3108" s="63">
        <v>680</v>
      </c>
      <c r="D3108" s="63">
        <v>340</v>
      </c>
      <c r="E3108" s="63" t="s">
        <v>50</v>
      </c>
    </row>
    <row r="3109" spans="1:5">
      <c r="A3109" s="67">
        <v>6213</v>
      </c>
      <c r="B3109" s="67">
        <v>7</v>
      </c>
      <c r="C3109" s="63">
        <v>680</v>
      </c>
      <c r="D3109" s="63">
        <v>340</v>
      </c>
      <c r="E3109" s="63" t="s">
        <v>50</v>
      </c>
    </row>
    <row r="3110" spans="1:5">
      <c r="A3110" s="67">
        <v>6214</v>
      </c>
      <c r="B3110" s="67">
        <v>7</v>
      </c>
      <c r="C3110" s="63">
        <v>680</v>
      </c>
      <c r="D3110" s="63">
        <v>340</v>
      </c>
      <c r="E3110" s="63" t="s">
        <v>50</v>
      </c>
    </row>
    <row r="3111" spans="1:5">
      <c r="A3111" s="67">
        <v>6215</v>
      </c>
      <c r="B3111" s="67">
        <v>7</v>
      </c>
      <c r="C3111" s="63">
        <v>680</v>
      </c>
      <c r="D3111" s="63">
        <v>340</v>
      </c>
      <c r="E3111" s="63" t="s">
        <v>50</v>
      </c>
    </row>
    <row r="3112" spans="1:5">
      <c r="A3112" s="67">
        <v>6218</v>
      </c>
      <c r="B3112" s="67">
        <v>7</v>
      </c>
      <c r="C3112" s="63">
        <v>680</v>
      </c>
      <c r="D3112" s="63">
        <v>340</v>
      </c>
      <c r="E3112" s="63" t="s">
        <v>50</v>
      </c>
    </row>
    <row r="3113" spans="1:5">
      <c r="A3113" s="67">
        <v>6220</v>
      </c>
      <c r="B3113" s="67">
        <v>7</v>
      </c>
      <c r="C3113" s="63">
        <v>680</v>
      </c>
      <c r="D3113" s="63">
        <v>340</v>
      </c>
      <c r="E3113" s="63" t="s">
        <v>50</v>
      </c>
    </row>
    <row r="3114" spans="1:5">
      <c r="A3114" s="67">
        <v>6221</v>
      </c>
      <c r="B3114" s="67">
        <v>7</v>
      </c>
      <c r="C3114" s="63">
        <v>680</v>
      </c>
      <c r="D3114" s="63">
        <v>340</v>
      </c>
      <c r="E3114" s="63" t="s">
        <v>50</v>
      </c>
    </row>
    <row r="3115" spans="1:5">
      <c r="A3115" s="67">
        <v>6223</v>
      </c>
      <c r="B3115" s="67">
        <v>7</v>
      </c>
      <c r="C3115" s="63">
        <v>680</v>
      </c>
      <c r="D3115" s="63">
        <v>340</v>
      </c>
      <c r="E3115" s="63" t="s">
        <v>50</v>
      </c>
    </row>
    <row r="3116" spans="1:5">
      <c r="A3116" s="67">
        <v>6224</v>
      </c>
      <c r="B3116" s="67">
        <v>7</v>
      </c>
      <c r="C3116" s="63">
        <v>680</v>
      </c>
      <c r="D3116" s="63">
        <v>340</v>
      </c>
      <c r="E3116" s="63" t="s">
        <v>50</v>
      </c>
    </row>
    <row r="3117" spans="1:5">
      <c r="A3117" s="67">
        <v>6225</v>
      </c>
      <c r="B3117" s="67">
        <v>7</v>
      </c>
      <c r="C3117" s="63">
        <v>680</v>
      </c>
      <c r="D3117" s="63">
        <v>340</v>
      </c>
      <c r="E3117" s="63" t="s">
        <v>50</v>
      </c>
    </row>
    <row r="3118" spans="1:5">
      <c r="A3118" s="67">
        <v>6226</v>
      </c>
      <c r="B3118" s="67">
        <v>9</v>
      </c>
      <c r="C3118" s="63">
        <v>1048</v>
      </c>
      <c r="D3118" s="63">
        <v>274</v>
      </c>
      <c r="E3118" s="63" t="s">
        <v>50</v>
      </c>
    </row>
    <row r="3119" spans="1:5">
      <c r="A3119" s="67">
        <v>6227</v>
      </c>
      <c r="B3119" s="67">
        <v>9</v>
      </c>
      <c r="C3119" s="63">
        <v>1048</v>
      </c>
      <c r="D3119" s="63">
        <v>274</v>
      </c>
      <c r="E3119" s="63" t="s">
        <v>50</v>
      </c>
    </row>
    <row r="3120" spans="1:5">
      <c r="A3120" s="67">
        <v>6228</v>
      </c>
      <c r="B3120" s="67">
        <v>9</v>
      </c>
      <c r="C3120" s="63">
        <v>1048</v>
      </c>
      <c r="D3120" s="63">
        <v>274</v>
      </c>
      <c r="E3120" s="63" t="s">
        <v>50</v>
      </c>
    </row>
    <row r="3121" spans="1:5">
      <c r="A3121" s="67">
        <v>6229</v>
      </c>
      <c r="B3121" s="67">
        <v>9</v>
      </c>
      <c r="C3121" s="63">
        <v>1048</v>
      </c>
      <c r="D3121" s="63">
        <v>274</v>
      </c>
      <c r="E3121" s="63" t="s">
        <v>50</v>
      </c>
    </row>
    <row r="3122" spans="1:5">
      <c r="A3122" s="67">
        <v>6230</v>
      </c>
      <c r="B3122" s="67">
        <v>9</v>
      </c>
      <c r="C3122" s="63">
        <v>1048</v>
      </c>
      <c r="D3122" s="63">
        <v>274</v>
      </c>
      <c r="E3122" s="63" t="s">
        <v>50</v>
      </c>
    </row>
    <row r="3123" spans="1:5">
      <c r="A3123" s="67">
        <v>6231</v>
      </c>
      <c r="B3123" s="67">
        <v>9</v>
      </c>
      <c r="C3123" s="63">
        <v>1048</v>
      </c>
      <c r="D3123" s="63">
        <v>274</v>
      </c>
      <c r="E3123" s="63" t="s">
        <v>50</v>
      </c>
    </row>
    <row r="3124" spans="1:5">
      <c r="A3124" s="67">
        <v>6232</v>
      </c>
      <c r="B3124" s="67">
        <v>9</v>
      </c>
      <c r="C3124" s="63">
        <v>1048</v>
      </c>
      <c r="D3124" s="63">
        <v>274</v>
      </c>
      <c r="E3124" s="63" t="s">
        <v>50</v>
      </c>
    </row>
    <row r="3125" spans="1:5">
      <c r="A3125" s="67">
        <v>6233</v>
      </c>
      <c r="B3125" s="67">
        <v>9</v>
      </c>
      <c r="C3125" s="63">
        <v>1048</v>
      </c>
      <c r="D3125" s="63">
        <v>274</v>
      </c>
      <c r="E3125" s="63" t="s">
        <v>50</v>
      </c>
    </row>
    <row r="3126" spans="1:5">
      <c r="A3126" s="67">
        <v>6236</v>
      </c>
      <c r="B3126" s="67">
        <v>9</v>
      </c>
      <c r="C3126" s="63">
        <v>1048</v>
      </c>
      <c r="D3126" s="63">
        <v>274</v>
      </c>
      <c r="E3126" s="63" t="s">
        <v>50</v>
      </c>
    </row>
    <row r="3127" spans="1:5">
      <c r="A3127" s="67">
        <v>6237</v>
      </c>
      <c r="B3127" s="67">
        <v>9</v>
      </c>
      <c r="C3127" s="63">
        <v>1048</v>
      </c>
      <c r="D3127" s="63">
        <v>274</v>
      </c>
      <c r="E3127" s="63" t="s">
        <v>50</v>
      </c>
    </row>
    <row r="3128" spans="1:5">
      <c r="A3128" s="67">
        <v>6239</v>
      </c>
      <c r="B3128" s="67">
        <v>9</v>
      </c>
      <c r="C3128" s="63">
        <v>1048</v>
      </c>
      <c r="D3128" s="63">
        <v>274</v>
      </c>
      <c r="E3128" s="63" t="s">
        <v>50</v>
      </c>
    </row>
    <row r="3129" spans="1:5">
      <c r="A3129" s="67">
        <v>6240</v>
      </c>
      <c r="B3129" s="67">
        <v>9</v>
      </c>
      <c r="C3129" s="63">
        <v>1048</v>
      </c>
      <c r="D3129" s="63">
        <v>274</v>
      </c>
      <c r="E3129" s="63" t="s">
        <v>50</v>
      </c>
    </row>
    <row r="3130" spans="1:5">
      <c r="A3130" s="67">
        <v>6243</v>
      </c>
      <c r="B3130" s="67">
        <v>9</v>
      </c>
      <c r="C3130" s="63">
        <v>1048</v>
      </c>
      <c r="D3130" s="63">
        <v>274</v>
      </c>
      <c r="E3130" s="63" t="s">
        <v>50</v>
      </c>
    </row>
    <row r="3131" spans="1:5">
      <c r="A3131" s="67">
        <v>6244</v>
      </c>
      <c r="B3131" s="67">
        <v>9</v>
      </c>
      <c r="C3131" s="63">
        <v>1048</v>
      </c>
      <c r="D3131" s="63">
        <v>274</v>
      </c>
      <c r="E3131" s="63" t="s">
        <v>50</v>
      </c>
    </row>
    <row r="3132" spans="1:5">
      <c r="A3132" s="67">
        <v>6251</v>
      </c>
      <c r="B3132" s="67">
        <v>9</v>
      </c>
      <c r="C3132" s="63">
        <v>1048</v>
      </c>
      <c r="D3132" s="63">
        <v>274</v>
      </c>
      <c r="E3132" s="63" t="s">
        <v>50</v>
      </c>
    </row>
    <row r="3133" spans="1:5">
      <c r="A3133" s="67">
        <v>6252</v>
      </c>
      <c r="B3133" s="67">
        <v>9</v>
      </c>
      <c r="C3133" s="63">
        <v>1048</v>
      </c>
      <c r="D3133" s="63">
        <v>274</v>
      </c>
      <c r="E3133" s="63" t="s">
        <v>50</v>
      </c>
    </row>
    <row r="3134" spans="1:5">
      <c r="A3134" s="67">
        <v>6253</v>
      </c>
      <c r="B3134" s="67">
        <v>9</v>
      </c>
      <c r="C3134" s="63">
        <v>1048</v>
      </c>
      <c r="D3134" s="63">
        <v>274</v>
      </c>
      <c r="E3134" s="63" t="s">
        <v>50</v>
      </c>
    </row>
    <row r="3135" spans="1:5">
      <c r="A3135" s="67">
        <v>6254</v>
      </c>
      <c r="B3135" s="67">
        <v>9</v>
      </c>
      <c r="C3135" s="63">
        <v>1048</v>
      </c>
      <c r="D3135" s="63">
        <v>274</v>
      </c>
      <c r="E3135" s="63" t="s">
        <v>50</v>
      </c>
    </row>
    <row r="3136" spans="1:5">
      <c r="A3136" s="67">
        <v>6255</v>
      </c>
      <c r="B3136" s="67">
        <v>9</v>
      </c>
      <c r="C3136" s="63">
        <v>1048</v>
      </c>
      <c r="D3136" s="63">
        <v>274</v>
      </c>
      <c r="E3136" s="63" t="s">
        <v>50</v>
      </c>
    </row>
    <row r="3137" spans="1:5">
      <c r="A3137" s="67">
        <v>6256</v>
      </c>
      <c r="B3137" s="67">
        <v>9</v>
      </c>
      <c r="C3137" s="63">
        <v>1048</v>
      </c>
      <c r="D3137" s="63">
        <v>274</v>
      </c>
      <c r="E3137" s="63" t="s">
        <v>50</v>
      </c>
    </row>
    <row r="3138" spans="1:5">
      <c r="A3138" s="67">
        <v>6258</v>
      </c>
      <c r="B3138" s="67">
        <v>9</v>
      </c>
      <c r="C3138" s="63">
        <v>1048</v>
      </c>
      <c r="D3138" s="63">
        <v>274</v>
      </c>
      <c r="E3138" s="63" t="s">
        <v>50</v>
      </c>
    </row>
    <row r="3139" spans="1:5">
      <c r="A3139" s="67">
        <v>6260</v>
      </c>
      <c r="B3139" s="67">
        <v>9</v>
      </c>
      <c r="C3139" s="63">
        <v>1048</v>
      </c>
      <c r="D3139" s="63">
        <v>274</v>
      </c>
      <c r="E3139" s="63" t="s">
        <v>50</v>
      </c>
    </row>
    <row r="3140" spans="1:5">
      <c r="A3140" s="67">
        <v>6262</v>
      </c>
      <c r="B3140" s="67">
        <v>9</v>
      </c>
      <c r="C3140" s="63">
        <v>1048</v>
      </c>
      <c r="D3140" s="63">
        <v>274</v>
      </c>
      <c r="E3140" s="63" t="s">
        <v>50</v>
      </c>
    </row>
    <row r="3141" spans="1:5">
      <c r="A3141" s="67">
        <v>6271</v>
      </c>
      <c r="B3141" s="67">
        <v>9</v>
      </c>
      <c r="C3141" s="63">
        <v>1048</v>
      </c>
      <c r="D3141" s="63">
        <v>274</v>
      </c>
      <c r="E3141" s="63" t="s">
        <v>50</v>
      </c>
    </row>
    <row r="3142" spans="1:5">
      <c r="A3142" s="67">
        <v>6275</v>
      </c>
      <c r="B3142" s="67">
        <v>9</v>
      </c>
      <c r="C3142" s="63">
        <v>1048</v>
      </c>
      <c r="D3142" s="63">
        <v>274</v>
      </c>
      <c r="E3142" s="63" t="s">
        <v>50</v>
      </c>
    </row>
    <row r="3143" spans="1:5">
      <c r="A3143" s="67">
        <v>6280</v>
      </c>
      <c r="B3143" s="67">
        <v>9</v>
      </c>
      <c r="C3143" s="63">
        <v>1048</v>
      </c>
      <c r="D3143" s="63">
        <v>274</v>
      </c>
      <c r="E3143" s="63" t="s">
        <v>50</v>
      </c>
    </row>
    <row r="3144" spans="1:5">
      <c r="A3144" s="67">
        <v>6281</v>
      </c>
      <c r="B3144" s="67">
        <v>9</v>
      </c>
      <c r="C3144" s="63">
        <v>1048</v>
      </c>
      <c r="D3144" s="63">
        <v>274</v>
      </c>
      <c r="E3144" s="63" t="s">
        <v>50</v>
      </c>
    </row>
    <row r="3145" spans="1:5">
      <c r="A3145" s="67">
        <v>6282</v>
      </c>
      <c r="B3145" s="67">
        <v>9</v>
      </c>
      <c r="C3145" s="63">
        <v>1048</v>
      </c>
      <c r="D3145" s="63">
        <v>274</v>
      </c>
      <c r="E3145" s="63" t="s">
        <v>50</v>
      </c>
    </row>
    <row r="3146" spans="1:5">
      <c r="A3146" s="67">
        <v>6284</v>
      </c>
      <c r="B3146" s="67">
        <v>9</v>
      </c>
      <c r="C3146" s="63">
        <v>1048</v>
      </c>
      <c r="D3146" s="63">
        <v>274</v>
      </c>
      <c r="E3146" s="63" t="s">
        <v>50</v>
      </c>
    </row>
    <row r="3147" spans="1:5">
      <c r="A3147" s="67">
        <v>6285</v>
      </c>
      <c r="B3147" s="67">
        <v>9</v>
      </c>
      <c r="C3147" s="63">
        <v>1048</v>
      </c>
      <c r="D3147" s="63">
        <v>274</v>
      </c>
      <c r="E3147" s="63" t="s">
        <v>50</v>
      </c>
    </row>
    <row r="3148" spans="1:5">
      <c r="A3148" s="67">
        <v>6286</v>
      </c>
      <c r="B3148" s="67">
        <v>9</v>
      </c>
      <c r="C3148" s="63">
        <v>1048</v>
      </c>
      <c r="D3148" s="63">
        <v>274</v>
      </c>
      <c r="E3148" s="63" t="s">
        <v>50</v>
      </c>
    </row>
    <row r="3149" spans="1:5">
      <c r="A3149" s="67">
        <v>6288</v>
      </c>
      <c r="B3149" s="67">
        <v>9</v>
      </c>
      <c r="C3149" s="63">
        <v>1048</v>
      </c>
      <c r="D3149" s="63">
        <v>274</v>
      </c>
      <c r="E3149" s="63" t="s">
        <v>50</v>
      </c>
    </row>
    <row r="3150" spans="1:5">
      <c r="A3150" s="67">
        <v>6290</v>
      </c>
      <c r="B3150" s="67">
        <v>9</v>
      </c>
      <c r="C3150" s="63">
        <v>1048</v>
      </c>
      <c r="D3150" s="63">
        <v>274</v>
      </c>
      <c r="E3150" s="63" t="s">
        <v>50</v>
      </c>
    </row>
    <row r="3151" spans="1:5">
      <c r="A3151" s="67">
        <v>6302</v>
      </c>
      <c r="B3151" s="67">
        <v>7</v>
      </c>
      <c r="C3151" s="63">
        <v>680</v>
      </c>
      <c r="D3151" s="63">
        <v>340</v>
      </c>
      <c r="E3151" s="63" t="s">
        <v>50</v>
      </c>
    </row>
    <row r="3152" spans="1:5">
      <c r="A3152" s="67">
        <v>6304</v>
      </c>
      <c r="B3152" s="67">
        <v>7</v>
      </c>
      <c r="C3152" s="63">
        <v>680</v>
      </c>
      <c r="D3152" s="63">
        <v>340</v>
      </c>
      <c r="E3152" s="63" t="s">
        <v>50</v>
      </c>
    </row>
    <row r="3153" spans="1:5">
      <c r="A3153" s="67">
        <v>6306</v>
      </c>
      <c r="B3153" s="67">
        <v>7</v>
      </c>
      <c r="C3153" s="63">
        <v>680</v>
      </c>
      <c r="D3153" s="63">
        <v>340</v>
      </c>
      <c r="E3153" s="63" t="s">
        <v>50</v>
      </c>
    </row>
    <row r="3154" spans="1:5">
      <c r="A3154" s="67">
        <v>6308</v>
      </c>
      <c r="B3154" s="67">
        <v>7</v>
      </c>
      <c r="C3154" s="63">
        <v>680</v>
      </c>
      <c r="D3154" s="63">
        <v>340</v>
      </c>
      <c r="E3154" s="63" t="s">
        <v>50</v>
      </c>
    </row>
    <row r="3155" spans="1:5">
      <c r="A3155" s="67">
        <v>6309</v>
      </c>
      <c r="B3155" s="67">
        <v>8</v>
      </c>
      <c r="C3155" s="63">
        <v>1249</v>
      </c>
      <c r="D3155" s="63">
        <v>185</v>
      </c>
      <c r="E3155" s="63" t="s">
        <v>50</v>
      </c>
    </row>
    <row r="3156" spans="1:5">
      <c r="A3156" s="67">
        <v>6311</v>
      </c>
      <c r="B3156" s="67">
        <v>8</v>
      </c>
      <c r="C3156" s="63">
        <v>1249</v>
      </c>
      <c r="D3156" s="63">
        <v>185</v>
      </c>
      <c r="E3156" s="63" t="s">
        <v>50</v>
      </c>
    </row>
    <row r="3157" spans="1:5">
      <c r="A3157" s="67">
        <v>6312</v>
      </c>
      <c r="B3157" s="67">
        <v>8</v>
      </c>
      <c r="C3157" s="63">
        <v>1249</v>
      </c>
      <c r="D3157" s="63">
        <v>185</v>
      </c>
      <c r="E3157" s="63" t="s">
        <v>50</v>
      </c>
    </row>
    <row r="3158" spans="1:5">
      <c r="A3158" s="67">
        <v>6313</v>
      </c>
      <c r="B3158" s="67">
        <v>8</v>
      </c>
      <c r="C3158" s="63">
        <v>1249</v>
      </c>
      <c r="D3158" s="63">
        <v>185</v>
      </c>
      <c r="E3158" s="63" t="s">
        <v>50</v>
      </c>
    </row>
    <row r="3159" spans="1:5">
      <c r="A3159" s="67">
        <v>6315</v>
      </c>
      <c r="B3159" s="67">
        <v>8</v>
      </c>
      <c r="C3159" s="63">
        <v>1249</v>
      </c>
      <c r="D3159" s="63">
        <v>185</v>
      </c>
      <c r="E3159" s="63" t="s">
        <v>50</v>
      </c>
    </row>
    <row r="3160" spans="1:5">
      <c r="A3160" s="67">
        <v>6316</v>
      </c>
      <c r="B3160" s="67">
        <v>8</v>
      </c>
      <c r="C3160" s="63">
        <v>1249</v>
      </c>
      <c r="D3160" s="63">
        <v>185</v>
      </c>
      <c r="E3160" s="63" t="s">
        <v>50</v>
      </c>
    </row>
    <row r="3161" spans="1:5">
      <c r="A3161" s="67">
        <v>6317</v>
      </c>
      <c r="B3161" s="67">
        <v>8</v>
      </c>
      <c r="C3161" s="63">
        <v>1249</v>
      </c>
      <c r="D3161" s="63">
        <v>185</v>
      </c>
      <c r="E3161" s="63" t="s">
        <v>50</v>
      </c>
    </row>
    <row r="3162" spans="1:5">
      <c r="A3162" s="67">
        <v>6318</v>
      </c>
      <c r="B3162" s="67">
        <v>8</v>
      </c>
      <c r="C3162" s="63">
        <v>1249</v>
      </c>
      <c r="D3162" s="63">
        <v>185</v>
      </c>
      <c r="E3162" s="63" t="s">
        <v>50</v>
      </c>
    </row>
    <row r="3163" spans="1:5">
      <c r="A3163" s="67">
        <v>6320</v>
      </c>
      <c r="B3163" s="67">
        <v>8</v>
      </c>
      <c r="C3163" s="63">
        <v>1249</v>
      </c>
      <c r="D3163" s="63">
        <v>185</v>
      </c>
      <c r="E3163" s="63" t="s">
        <v>50</v>
      </c>
    </row>
    <row r="3164" spans="1:5">
      <c r="A3164" s="67">
        <v>6321</v>
      </c>
      <c r="B3164" s="67">
        <v>10</v>
      </c>
      <c r="C3164" s="63">
        <v>1112</v>
      </c>
      <c r="D3164" s="63">
        <v>132</v>
      </c>
      <c r="E3164" s="63" t="s">
        <v>50</v>
      </c>
    </row>
    <row r="3165" spans="1:5">
      <c r="A3165" s="67">
        <v>6322</v>
      </c>
      <c r="B3165" s="67">
        <v>10</v>
      </c>
      <c r="C3165" s="63">
        <v>1112</v>
      </c>
      <c r="D3165" s="63">
        <v>132</v>
      </c>
      <c r="E3165" s="63" t="s">
        <v>50</v>
      </c>
    </row>
    <row r="3166" spans="1:5">
      <c r="A3166" s="67">
        <v>6323</v>
      </c>
      <c r="B3166" s="67">
        <v>10</v>
      </c>
      <c r="C3166" s="63">
        <v>1112</v>
      </c>
      <c r="D3166" s="63">
        <v>132</v>
      </c>
      <c r="E3166" s="63" t="s">
        <v>50</v>
      </c>
    </row>
    <row r="3167" spans="1:5">
      <c r="A3167" s="67">
        <v>6324</v>
      </c>
      <c r="B3167" s="67">
        <v>10</v>
      </c>
      <c r="C3167" s="63">
        <v>1112</v>
      </c>
      <c r="D3167" s="63">
        <v>132</v>
      </c>
      <c r="E3167" s="63" t="s">
        <v>50</v>
      </c>
    </row>
    <row r="3168" spans="1:5">
      <c r="A3168" s="67">
        <v>6326</v>
      </c>
      <c r="B3168" s="67">
        <v>10</v>
      </c>
      <c r="C3168" s="63">
        <v>1112</v>
      </c>
      <c r="D3168" s="63">
        <v>132</v>
      </c>
      <c r="E3168" s="63" t="s">
        <v>50</v>
      </c>
    </row>
    <row r="3169" spans="1:5">
      <c r="A3169" s="67">
        <v>6327</v>
      </c>
      <c r="B3169" s="67">
        <v>10</v>
      </c>
      <c r="C3169" s="63">
        <v>1112</v>
      </c>
      <c r="D3169" s="63">
        <v>132</v>
      </c>
      <c r="E3169" s="63" t="s">
        <v>50</v>
      </c>
    </row>
    <row r="3170" spans="1:5">
      <c r="A3170" s="67">
        <v>6328</v>
      </c>
      <c r="B3170" s="67">
        <v>10</v>
      </c>
      <c r="C3170" s="63">
        <v>1112</v>
      </c>
      <c r="D3170" s="63">
        <v>132</v>
      </c>
      <c r="E3170" s="63" t="s">
        <v>50</v>
      </c>
    </row>
    <row r="3171" spans="1:5">
      <c r="A3171" s="67">
        <v>6330</v>
      </c>
      <c r="B3171" s="67">
        <v>10</v>
      </c>
      <c r="C3171" s="63">
        <v>1112</v>
      </c>
      <c r="D3171" s="63">
        <v>132</v>
      </c>
      <c r="E3171" s="63" t="s">
        <v>50</v>
      </c>
    </row>
    <row r="3172" spans="1:5">
      <c r="A3172" s="67">
        <v>6331</v>
      </c>
      <c r="B3172" s="67">
        <v>10</v>
      </c>
      <c r="C3172" s="63">
        <v>1112</v>
      </c>
      <c r="D3172" s="63">
        <v>132</v>
      </c>
      <c r="E3172" s="63" t="s">
        <v>50</v>
      </c>
    </row>
    <row r="3173" spans="1:5">
      <c r="A3173" s="67">
        <v>6332</v>
      </c>
      <c r="B3173" s="67">
        <v>10</v>
      </c>
      <c r="C3173" s="63">
        <v>1112</v>
      </c>
      <c r="D3173" s="63">
        <v>132</v>
      </c>
      <c r="E3173" s="63" t="s">
        <v>50</v>
      </c>
    </row>
    <row r="3174" spans="1:5">
      <c r="A3174" s="67">
        <v>6333</v>
      </c>
      <c r="B3174" s="67">
        <v>9</v>
      </c>
      <c r="C3174" s="63">
        <v>1048</v>
      </c>
      <c r="D3174" s="63">
        <v>274</v>
      </c>
      <c r="E3174" s="63" t="s">
        <v>50</v>
      </c>
    </row>
    <row r="3175" spans="1:5">
      <c r="A3175" s="67">
        <v>6335</v>
      </c>
      <c r="B3175" s="67">
        <v>8</v>
      </c>
      <c r="C3175" s="63">
        <v>1249</v>
      </c>
      <c r="D3175" s="63">
        <v>185</v>
      </c>
      <c r="E3175" s="63" t="s">
        <v>50</v>
      </c>
    </row>
    <row r="3176" spans="1:5">
      <c r="A3176" s="67">
        <v>6336</v>
      </c>
      <c r="B3176" s="67">
        <v>8</v>
      </c>
      <c r="C3176" s="63">
        <v>1249</v>
      </c>
      <c r="D3176" s="63">
        <v>185</v>
      </c>
      <c r="E3176" s="63" t="s">
        <v>50</v>
      </c>
    </row>
    <row r="3177" spans="1:5">
      <c r="A3177" s="67">
        <v>6337</v>
      </c>
      <c r="B3177" s="67">
        <v>8</v>
      </c>
      <c r="C3177" s="63">
        <v>1249</v>
      </c>
      <c r="D3177" s="63">
        <v>185</v>
      </c>
      <c r="E3177" s="63" t="s">
        <v>50</v>
      </c>
    </row>
    <row r="3178" spans="1:5">
      <c r="A3178" s="67">
        <v>6338</v>
      </c>
      <c r="B3178" s="67">
        <v>8</v>
      </c>
      <c r="C3178" s="63">
        <v>1249</v>
      </c>
      <c r="D3178" s="63">
        <v>185</v>
      </c>
      <c r="E3178" s="63" t="s">
        <v>50</v>
      </c>
    </row>
    <row r="3179" spans="1:5">
      <c r="A3179" s="67">
        <v>6341</v>
      </c>
      <c r="B3179" s="67">
        <v>8</v>
      </c>
      <c r="C3179" s="63">
        <v>1249</v>
      </c>
      <c r="D3179" s="63">
        <v>185</v>
      </c>
      <c r="E3179" s="63" t="s">
        <v>50</v>
      </c>
    </row>
    <row r="3180" spans="1:5">
      <c r="A3180" s="67">
        <v>6343</v>
      </c>
      <c r="B3180" s="67">
        <v>8</v>
      </c>
      <c r="C3180" s="63">
        <v>1249</v>
      </c>
      <c r="D3180" s="63">
        <v>185</v>
      </c>
      <c r="E3180" s="63" t="s">
        <v>50</v>
      </c>
    </row>
    <row r="3181" spans="1:5">
      <c r="A3181" s="67">
        <v>6346</v>
      </c>
      <c r="B3181" s="67">
        <v>10</v>
      </c>
      <c r="C3181" s="63">
        <v>1112</v>
      </c>
      <c r="D3181" s="63">
        <v>132</v>
      </c>
      <c r="E3181" s="63" t="s">
        <v>50</v>
      </c>
    </row>
    <row r="3182" spans="1:5">
      <c r="A3182" s="67">
        <v>6348</v>
      </c>
      <c r="B3182" s="67">
        <v>10</v>
      </c>
      <c r="C3182" s="63">
        <v>1112</v>
      </c>
      <c r="D3182" s="63">
        <v>132</v>
      </c>
      <c r="E3182" s="63" t="s">
        <v>50</v>
      </c>
    </row>
    <row r="3183" spans="1:5">
      <c r="A3183" s="67">
        <v>6350</v>
      </c>
      <c r="B3183" s="67">
        <v>8</v>
      </c>
      <c r="C3183" s="63">
        <v>1249</v>
      </c>
      <c r="D3183" s="63">
        <v>185</v>
      </c>
      <c r="E3183" s="63" t="s">
        <v>50</v>
      </c>
    </row>
    <row r="3184" spans="1:5">
      <c r="A3184" s="67">
        <v>6351</v>
      </c>
      <c r="B3184" s="67">
        <v>8</v>
      </c>
      <c r="C3184" s="63">
        <v>1249</v>
      </c>
      <c r="D3184" s="63">
        <v>185</v>
      </c>
      <c r="E3184" s="63" t="s">
        <v>50</v>
      </c>
    </row>
    <row r="3185" spans="1:5">
      <c r="A3185" s="67">
        <v>6352</v>
      </c>
      <c r="B3185" s="67">
        <v>8</v>
      </c>
      <c r="C3185" s="63">
        <v>1249</v>
      </c>
      <c r="D3185" s="63">
        <v>185</v>
      </c>
      <c r="E3185" s="63" t="s">
        <v>50</v>
      </c>
    </row>
    <row r="3186" spans="1:5">
      <c r="A3186" s="67">
        <v>6353</v>
      </c>
      <c r="B3186" s="67">
        <v>8</v>
      </c>
      <c r="C3186" s="63">
        <v>1249</v>
      </c>
      <c r="D3186" s="63">
        <v>185</v>
      </c>
      <c r="E3186" s="63" t="s">
        <v>50</v>
      </c>
    </row>
    <row r="3187" spans="1:5">
      <c r="A3187" s="67">
        <v>6355</v>
      </c>
      <c r="B3187" s="67">
        <v>8</v>
      </c>
      <c r="C3187" s="63">
        <v>1249</v>
      </c>
      <c r="D3187" s="63">
        <v>185</v>
      </c>
      <c r="E3187" s="63" t="s">
        <v>50</v>
      </c>
    </row>
    <row r="3188" spans="1:5">
      <c r="A3188" s="67">
        <v>6356</v>
      </c>
      <c r="B3188" s="67">
        <v>8</v>
      </c>
      <c r="C3188" s="63">
        <v>1249</v>
      </c>
      <c r="D3188" s="63">
        <v>185</v>
      </c>
      <c r="E3188" s="63" t="s">
        <v>50</v>
      </c>
    </row>
    <row r="3189" spans="1:5">
      <c r="A3189" s="67">
        <v>6357</v>
      </c>
      <c r="B3189" s="67">
        <v>8</v>
      </c>
      <c r="C3189" s="63">
        <v>1249</v>
      </c>
      <c r="D3189" s="63">
        <v>185</v>
      </c>
      <c r="E3189" s="63" t="s">
        <v>50</v>
      </c>
    </row>
    <row r="3190" spans="1:5">
      <c r="A3190" s="67">
        <v>6358</v>
      </c>
      <c r="B3190" s="67">
        <v>8</v>
      </c>
      <c r="C3190" s="63">
        <v>1249</v>
      </c>
      <c r="D3190" s="63">
        <v>185</v>
      </c>
      <c r="E3190" s="63" t="s">
        <v>50</v>
      </c>
    </row>
    <row r="3191" spans="1:5">
      <c r="A3191" s="67">
        <v>6359</v>
      </c>
      <c r="B3191" s="67">
        <v>8</v>
      </c>
      <c r="C3191" s="63">
        <v>1249</v>
      </c>
      <c r="D3191" s="63">
        <v>185</v>
      </c>
      <c r="E3191" s="63" t="s">
        <v>50</v>
      </c>
    </row>
    <row r="3192" spans="1:5">
      <c r="A3192" s="67">
        <v>6361</v>
      </c>
      <c r="B3192" s="67">
        <v>8</v>
      </c>
      <c r="C3192" s="63">
        <v>1249</v>
      </c>
      <c r="D3192" s="63">
        <v>185</v>
      </c>
      <c r="E3192" s="63" t="s">
        <v>50</v>
      </c>
    </row>
    <row r="3193" spans="1:5">
      <c r="A3193" s="67">
        <v>6363</v>
      </c>
      <c r="B3193" s="67">
        <v>8</v>
      </c>
      <c r="C3193" s="63">
        <v>1249</v>
      </c>
      <c r="D3193" s="63">
        <v>185</v>
      </c>
      <c r="E3193" s="63" t="s">
        <v>50</v>
      </c>
    </row>
    <row r="3194" spans="1:5">
      <c r="A3194" s="67">
        <v>6365</v>
      </c>
      <c r="B3194" s="67">
        <v>8</v>
      </c>
      <c r="C3194" s="63">
        <v>1249</v>
      </c>
      <c r="D3194" s="63">
        <v>185</v>
      </c>
      <c r="E3194" s="63" t="s">
        <v>50</v>
      </c>
    </row>
    <row r="3195" spans="1:5">
      <c r="A3195" s="67">
        <v>6367</v>
      </c>
      <c r="B3195" s="67">
        <v>8</v>
      </c>
      <c r="C3195" s="63">
        <v>1249</v>
      </c>
      <c r="D3195" s="63">
        <v>185</v>
      </c>
      <c r="E3195" s="63" t="s">
        <v>50</v>
      </c>
    </row>
    <row r="3196" spans="1:5">
      <c r="A3196" s="67">
        <v>6368</v>
      </c>
      <c r="B3196" s="67">
        <v>6</v>
      </c>
      <c r="C3196" s="63">
        <v>939</v>
      </c>
      <c r="D3196" s="63">
        <v>327</v>
      </c>
      <c r="E3196" s="63" t="s">
        <v>50</v>
      </c>
    </row>
    <row r="3197" spans="1:5">
      <c r="A3197" s="67">
        <v>6369</v>
      </c>
      <c r="B3197" s="67">
        <v>6</v>
      </c>
      <c r="C3197" s="63">
        <v>939</v>
      </c>
      <c r="D3197" s="63">
        <v>327</v>
      </c>
      <c r="E3197" s="63" t="s">
        <v>50</v>
      </c>
    </row>
    <row r="3198" spans="1:5">
      <c r="A3198" s="67">
        <v>6370</v>
      </c>
      <c r="B3198" s="67">
        <v>8</v>
      </c>
      <c r="C3198" s="63">
        <v>1249</v>
      </c>
      <c r="D3198" s="63">
        <v>185</v>
      </c>
      <c r="E3198" s="63" t="s">
        <v>50</v>
      </c>
    </row>
    <row r="3199" spans="1:5">
      <c r="A3199" s="67">
        <v>6372</v>
      </c>
      <c r="B3199" s="67">
        <v>8</v>
      </c>
      <c r="C3199" s="63">
        <v>1249</v>
      </c>
      <c r="D3199" s="63">
        <v>185</v>
      </c>
      <c r="E3199" s="63" t="s">
        <v>50</v>
      </c>
    </row>
    <row r="3200" spans="1:5">
      <c r="A3200" s="67">
        <v>6373</v>
      </c>
      <c r="B3200" s="67">
        <v>8</v>
      </c>
      <c r="C3200" s="63">
        <v>1249</v>
      </c>
      <c r="D3200" s="63">
        <v>185</v>
      </c>
      <c r="E3200" s="63" t="s">
        <v>50</v>
      </c>
    </row>
    <row r="3201" spans="1:5">
      <c r="A3201" s="67">
        <v>6375</v>
      </c>
      <c r="B3201" s="67">
        <v>8</v>
      </c>
      <c r="C3201" s="63">
        <v>1249</v>
      </c>
      <c r="D3201" s="63">
        <v>185</v>
      </c>
      <c r="E3201" s="63" t="s">
        <v>50</v>
      </c>
    </row>
    <row r="3202" spans="1:5">
      <c r="A3202" s="67">
        <v>6376</v>
      </c>
      <c r="B3202" s="67">
        <v>8</v>
      </c>
      <c r="C3202" s="63">
        <v>1249</v>
      </c>
      <c r="D3202" s="63">
        <v>185</v>
      </c>
      <c r="E3202" s="63" t="s">
        <v>50</v>
      </c>
    </row>
    <row r="3203" spans="1:5">
      <c r="A3203" s="67">
        <v>6380</v>
      </c>
      <c r="B3203" s="67">
        <v>6</v>
      </c>
      <c r="C3203" s="63">
        <v>939</v>
      </c>
      <c r="D3203" s="63">
        <v>327</v>
      </c>
      <c r="E3203" s="63" t="s">
        <v>50</v>
      </c>
    </row>
    <row r="3204" spans="1:5">
      <c r="A3204" s="67">
        <v>6383</v>
      </c>
      <c r="B3204" s="67">
        <v>6</v>
      </c>
      <c r="C3204" s="63">
        <v>939</v>
      </c>
      <c r="D3204" s="63">
        <v>327</v>
      </c>
      <c r="E3204" s="63" t="s">
        <v>50</v>
      </c>
    </row>
    <row r="3205" spans="1:5">
      <c r="A3205" s="67">
        <v>6384</v>
      </c>
      <c r="B3205" s="67">
        <v>6</v>
      </c>
      <c r="C3205" s="63">
        <v>939</v>
      </c>
      <c r="D3205" s="63">
        <v>327</v>
      </c>
      <c r="E3205" s="63" t="s">
        <v>50</v>
      </c>
    </row>
    <row r="3206" spans="1:5">
      <c r="A3206" s="67">
        <v>6385</v>
      </c>
      <c r="B3206" s="67">
        <v>6</v>
      </c>
      <c r="C3206" s="63">
        <v>939</v>
      </c>
      <c r="D3206" s="63">
        <v>327</v>
      </c>
      <c r="E3206" s="63" t="s">
        <v>50</v>
      </c>
    </row>
    <row r="3207" spans="1:5">
      <c r="A3207" s="67">
        <v>6386</v>
      </c>
      <c r="B3207" s="67">
        <v>6</v>
      </c>
      <c r="C3207" s="63">
        <v>939</v>
      </c>
      <c r="D3207" s="63">
        <v>327</v>
      </c>
      <c r="E3207" s="63" t="s">
        <v>50</v>
      </c>
    </row>
    <row r="3208" spans="1:5">
      <c r="A3208" s="67">
        <v>6390</v>
      </c>
      <c r="B3208" s="67">
        <v>7</v>
      </c>
      <c r="C3208" s="63">
        <v>680</v>
      </c>
      <c r="D3208" s="63">
        <v>340</v>
      </c>
      <c r="E3208" s="63" t="s">
        <v>50</v>
      </c>
    </row>
    <row r="3209" spans="1:5">
      <c r="A3209" s="67">
        <v>6391</v>
      </c>
      <c r="B3209" s="67">
        <v>7</v>
      </c>
      <c r="C3209" s="63">
        <v>680</v>
      </c>
      <c r="D3209" s="63">
        <v>340</v>
      </c>
      <c r="E3209" s="63" t="s">
        <v>50</v>
      </c>
    </row>
    <row r="3210" spans="1:5">
      <c r="A3210" s="67">
        <v>6392</v>
      </c>
      <c r="B3210" s="67">
        <v>7</v>
      </c>
      <c r="C3210" s="63">
        <v>680</v>
      </c>
      <c r="D3210" s="63">
        <v>340</v>
      </c>
      <c r="E3210" s="63" t="s">
        <v>50</v>
      </c>
    </row>
    <row r="3211" spans="1:5">
      <c r="A3211" s="67">
        <v>6393</v>
      </c>
      <c r="B3211" s="67">
        <v>7</v>
      </c>
      <c r="C3211" s="63">
        <v>680</v>
      </c>
      <c r="D3211" s="63">
        <v>340</v>
      </c>
      <c r="E3211" s="63" t="s">
        <v>50</v>
      </c>
    </row>
    <row r="3212" spans="1:5">
      <c r="A3212" s="67">
        <v>6394</v>
      </c>
      <c r="B3212" s="67">
        <v>9</v>
      </c>
      <c r="C3212" s="63">
        <v>1048</v>
      </c>
      <c r="D3212" s="63">
        <v>274</v>
      </c>
      <c r="E3212" s="63" t="s">
        <v>50</v>
      </c>
    </row>
    <row r="3213" spans="1:5">
      <c r="A3213" s="67">
        <v>6395</v>
      </c>
      <c r="B3213" s="67">
        <v>9</v>
      </c>
      <c r="C3213" s="63">
        <v>1048</v>
      </c>
      <c r="D3213" s="63">
        <v>274</v>
      </c>
      <c r="E3213" s="63" t="s">
        <v>50</v>
      </c>
    </row>
    <row r="3214" spans="1:5">
      <c r="A3214" s="67">
        <v>6396</v>
      </c>
      <c r="B3214" s="67">
        <v>10</v>
      </c>
      <c r="C3214" s="63">
        <v>1112</v>
      </c>
      <c r="D3214" s="63">
        <v>132</v>
      </c>
      <c r="E3214" s="63" t="s">
        <v>50</v>
      </c>
    </row>
    <row r="3215" spans="1:5">
      <c r="A3215" s="67">
        <v>6397</v>
      </c>
      <c r="B3215" s="67">
        <v>10</v>
      </c>
      <c r="C3215" s="63">
        <v>1112</v>
      </c>
      <c r="D3215" s="63">
        <v>132</v>
      </c>
      <c r="E3215" s="63" t="s">
        <v>50</v>
      </c>
    </row>
    <row r="3216" spans="1:5">
      <c r="A3216" s="67">
        <v>6398</v>
      </c>
      <c r="B3216" s="67">
        <v>9</v>
      </c>
      <c r="C3216" s="63">
        <v>1048</v>
      </c>
      <c r="D3216" s="63">
        <v>274</v>
      </c>
      <c r="E3216" s="63" t="s">
        <v>50</v>
      </c>
    </row>
    <row r="3217" spans="1:5">
      <c r="A3217" s="67">
        <v>6401</v>
      </c>
      <c r="B3217" s="67">
        <v>7</v>
      </c>
      <c r="C3217" s="63">
        <v>680</v>
      </c>
      <c r="D3217" s="63">
        <v>340</v>
      </c>
      <c r="E3217" s="63" t="s">
        <v>50</v>
      </c>
    </row>
    <row r="3218" spans="1:5">
      <c r="A3218" s="67">
        <v>6403</v>
      </c>
      <c r="B3218" s="67">
        <v>7</v>
      </c>
      <c r="C3218" s="63">
        <v>680</v>
      </c>
      <c r="D3218" s="63">
        <v>340</v>
      </c>
      <c r="E3218" s="63" t="s">
        <v>50</v>
      </c>
    </row>
    <row r="3219" spans="1:5">
      <c r="A3219" s="67">
        <v>6405</v>
      </c>
      <c r="B3219" s="67">
        <v>7</v>
      </c>
      <c r="C3219" s="63">
        <v>680</v>
      </c>
      <c r="D3219" s="63">
        <v>340</v>
      </c>
      <c r="E3219" s="63" t="s">
        <v>50</v>
      </c>
    </row>
    <row r="3220" spans="1:5">
      <c r="A3220" s="67">
        <v>6407</v>
      </c>
      <c r="B3220" s="67">
        <v>6</v>
      </c>
      <c r="C3220" s="63">
        <v>939</v>
      </c>
      <c r="D3220" s="63">
        <v>327</v>
      </c>
      <c r="E3220" s="63" t="s">
        <v>50</v>
      </c>
    </row>
    <row r="3221" spans="1:5">
      <c r="A3221" s="67">
        <v>6409</v>
      </c>
      <c r="B3221" s="67">
        <v>7</v>
      </c>
      <c r="C3221" s="63">
        <v>680</v>
      </c>
      <c r="D3221" s="63">
        <v>340</v>
      </c>
      <c r="E3221" s="63" t="s">
        <v>50</v>
      </c>
    </row>
    <row r="3222" spans="1:5">
      <c r="A3222" s="67">
        <v>6410</v>
      </c>
      <c r="B3222" s="67">
        <v>6</v>
      </c>
      <c r="C3222" s="63">
        <v>939</v>
      </c>
      <c r="D3222" s="63">
        <v>327</v>
      </c>
      <c r="E3222" s="63" t="s">
        <v>50</v>
      </c>
    </row>
    <row r="3223" spans="1:5">
      <c r="A3223" s="67">
        <v>6411</v>
      </c>
      <c r="B3223" s="67">
        <v>6</v>
      </c>
      <c r="C3223" s="63">
        <v>939</v>
      </c>
      <c r="D3223" s="63">
        <v>327</v>
      </c>
      <c r="E3223" s="63" t="s">
        <v>50</v>
      </c>
    </row>
    <row r="3224" spans="1:5">
      <c r="A3224" s="67">
        <v>6412</v>
      </c>
      <c r="B3224" s="67">
        <v>6</v>
      </c>
      <c r="C3224" s="63">
        <v>939</v>
      </c>
      <c r="D3224" s="63">
        <v>327</v>
      </c>
      <c r="E3224" s="63" t="s">
        <v>50</v>
      </c>
    </row>
    <row r="3225" spans="1:5">
      <c r="A3225" s="67">
        <v>6413</v>
      </c>
      <c r="B3225" s="67">
        <v>6</v>
      </c>
      <c r="C3225" s="63">
        <v>939</v>
      </c>
      <c r="D3225" s="63">
        <v>327</v>
      </c>
      <c r="E3225" s="63" t="s">
        <v>50</v>
      </c>
    </row>
    <row r="3226" spans="1:5">
      <c r="A3226" s="67">
        <v>6414</v>
      </c>
      <c r="B3226" s="67">
        <v>6</v>
      </c>
      <c r="C3226" s="63">
        <v>939</v>
      </c>
      <c r="D3226" s="63">
        <v>327</v>
      </c>
      <c r="E3226" s="63" t="s">
        <v>50</v>
      </c>
    </row>
    <row r="3227" spans="1:5">
      <c r="A3227" s="67">
        <v>6415</v>
      </c>
      <c r="B3227" s="67">
        <v>6</v>
      </c>
      <c r="C3227" s="63">
        <v>939</v>
      </c>
      <c r="D3227" s="63">
        <v>327</v>
      </c>
      <c r="E3227" s="63" t="s">
        <v>50</v>
      </c>
    </row>
    <row r="3228" spans="1:5">
      <c r="A3228" s="67">
        <v>6417</v>
      </c>
      <c r="B3228" s="67">
        <v>6</v>
      </c>
      <c r="C3228" s="63">
        <v>939</v>
      </c>
      <c r="D3228" s="63">
        <v>327</v>
      </c>
      <c r="E3228" s="63" t="s">
        <v>50</v>
      </c>
    </row>
    <row r="3229" spans="1:5">
      <c r="A3229" s="67">
        <v>6418</v>
      </c>
      <c r="B3229" s="67">
        <v>6</v>
      </c>
      <c r="C3229" s="63">
        <v>939</v>
      </c>
      <c r="D3229" s="63">
        <v>327</v>
      </c>
      <c r="E3229" s="63" t="s">
        <v>50</v>
      </c>
    </row>
    <row r="3230" spans="1:5">
      <c r="A3230" s="67">
        <v>6419</v>
      </c>
      <c r="B3230" s="67">
        <v>6</v>
      </c>
      <c r="C3230" s="63">
        <v>939</v>
      </c>
      <c r="D3230" s="63">
        <v>327</v>
      </c>
      <c r="E3230" s="63" t="s">
        <v>50</v>
      </c>
    </row>
    <row r="3231" spans="1:5">
      <c r="A3231" s="67">
        <v>6420</v>
      </c>
      <c r="B3231" s="67">
        <v>6</v>
      </c>
      <c r="C3231" s="63">
        <v>939</v>
      </c>
      <c r="D3231" s="63">
        <v>327</v>
      </c>
      <c r="E3231" s="63" t="s">
        <v>50</v>
      </c>
    </row>
    <row r="3232" spans="1:5">
      <c r="A3232" s="67">
        <v>6421</v>
      </c>
      <c r="B3232" s="67">
        <v>6</v>
      </c>
      <c r="C3232" s="63">
        <v>939</v>
      </c>
      <c r="D3232" s="63">
        <v>327</v>
      </c>
      <c r="E3232" s="63" t="s">
        <v>50</v>
      </c>
    </row>
    <row r="3233" spans="1:5">
      <c r="A3233" s="67">
        <v>6422</v>
      </c>
      <c r="B3233" s="67">
        <v>6</v>
      </c>
      <c r="C3233" s="63">
        <v>939</v>
      </c>
      <c r="D3233" s="63">
        <v>327</v>
      </c>
      <c r="E3233" s="63" t="s">
        <v>50</v>
      </c>
    </row>
    <row r="3234" spans="1:5">
      <c r="A3234" s="67">
        <v>6423</v>
      </c>
      <c r="B3234" s="67">
        <v>6</v>
      </c>
      <c r="C3234" s="63">
        <v>939</v>
      </c>
      <c r="D3234" s="63">
        <v>327</v>
      </c>
      <c r="E3234" s="63" t="s">
        <v>50</v>
      </c>
    </row>
    <row r="3235" spans="1:5">
      <c r="A3235" s="67">
        <v>6424</v>
      </c>
      <c r="B3235" s="67">
        <v>6</v>
      </c>
      <c r="C3235" s="63">
        <v>939</v>
      </c>
      <c r="D3235" s="63">
        <v>327</v>
      </c>
      <c r="E3235" s="63" t="s">
        <v>50</v>
      </c>
    </row>
    <row r="3236" spans="1:5">
      <c r="A3236" s="67">
        <v>6425</v>
      </c>
      <c r="B3236" s="67">
        <v>6</v>
      </c>
      <c r="C3236" s="63">
        <v>939</v>
      </c>
      <c r="D3236" s="63">
        <v>327</v>
      </c>
      <c r="E3236" s="63" t="s">
        <v>50</v>
      </c>
    </row>
    <row r="3237" spans="1:5">
      <c r="A3237" s="67">
        <v>6426</v>
      </c>
      <c r="B3237" s="67">
        <v>6</v>
      </c>
      <c r="C3237" s="63">
        <v>939</v>
      </c>
      <c r="D3237" s="63">
        <v>327</v>
      </c>
      <c r="E3237" s="63" t="s">
        <v>50</v>
      </c>
    </row>
    <row r="3238" spans="1:5">
      <c r="A3238" s="67">
        <v>6427</v>
      </c>
      <c r="B3238" s="67">
        <v>6</v>
      </c>
      <c r="C3238" s="63">
        <v>939</v>
      </c>
      <c r="D3238" s="63">
        <v>327</v>
      </c>
      <c r="E3238" s="63" t="s">
        <v>50</v>
      </c>
    </row>
    <row r="3239" spans="1:5">
      <c r="A3239" s="67">
        <v>6428</v>
      </c>
      <c r="B3239" s="67">
        <v>6</v>
      </c>
      <c r="C3239" s="63">
        <v>939</v>
      </c>
      <c r="D3239" s="63">
        <v>327</v>
      </c>
      <c r="E3239" s="63" t="s">
        <v>50</v>
      </c>
    </row>
    <row r="3240" spans="1:5">
      <c r="A3240" s="67">
        <v>6429</v>
      </c>
      <c r="B3240" s="67">
        <v>11</v>
      </c>
      <c r="C3240" s="63">
        <v>899</v>
      </c>
      <c r="D3240" s="63">
        <v>243</v>
      </c>
      <c r="E3240" s="63" t="s">
        <v>50</v>
      </c>
    </row>
    <row r="3241" spans="1:5">
      <c r="A3241" s="67">
        <v>6430</v>
      </c>
      <c r="B3241" s="67">
        <v>11</v>
      </c>
      <c r="C3241" s="63">
        <v>899</v>
      </c>
      <c r="D3241" s="63">
        <v>243</v>
      </c>
      <c r="E3241" s="63" t="s">
        <v>50</v>
      </c>
    </row>
    <row r="3242" spans="1:5">
      <c r="A3242" s="67">
        <v>6431</v>
      </c>
      <c r="B3242" s="67">
        <v>11</v>
      </c>
      <c r="C3242" s="63">
        <v>899</v>
      </c>
      <c r="D3242" s="63">
        <v>243</v>
      </c>
      <c r="E3242" s="63" t="s">
        <v>50</v>
      </c>
    </row>
    <row r="3243" spans="1:5">
      <c r="A3243" s="67">
        <v>6432</v>
      </c>
      <c r="B3243" s="67">
        <v>11</v>
      </c>
      <c r="C3243" s="63">
        <v>899</v>
      </c>
      <c r="D3243" s="63">
        <v>243</v>
      </c>
      <c r="E3243" s="63" t="s">
        <v>50</v>
      </c>
    </row>
    <row r="3244" spans="1:5">
      <c r="A3244" s="67">
        <v>6433</v>
      </c>
      <c r="B3244" s="67">
        <v>11</v>
      </c>
      <c r="C3244" s="63">
        <v>899</v>
      </c>
      <c r="D3244" s="63">
        <v>243</v>
      </c>
      <c r="E3244" s="63" t="s">
        <v>50</v>
      </c>
    </row>
    <row r="3245" spans="1:5">
      <c r="A3245" s="67">
        <v>6434</v>
      </c>
      <c r="B3245" s="67">
        <v>11</v>
      </c>
      <c r="C3245" s="63">
        <v>899</v>
      </c>
      <c r="D3245" s="63">
        <v>243</v>
      </c>
      <c r="E3245" s="63" t="s">
        <v>50</v>
      </c>
    </row>
    <row r="3246" spans="1:5">
      <c r="A3246" s="67">
        <v>6435</v>
      </c>
      <c r="B3246" s="67">
        <v>11</v>
      </c>
      <c r="C3246" s="63">
        <v>899</v>
      </c>
      <c r="D3246" s="63">
        <v>243</v>
      </c>
      <c r="E3246" s="63" t="s">
        <v>50</v>
      </c>
    </row>
    <row r="3247" spans="1:5">
      <c r="A3247" s="67">
        <v>6436</v>
      </c>
      <c r="B3247" s="67">
        <v>11</v>
      </c>
      <c r="C3247" s="63">
        <v>899</v>
      </c>
      <c r="D3247" s="63">
        <v>243</v>
      </c>
      <c r="E3247" s="63" t="s">
        <v>50</v>
      </c>
    </row>
    <row r="3248" spans="1:5">
      <c r="A3248" s="67">
        <v>6437</v>
      </c>
      <c r="B3248" s="67">
        <v>11</v>
      </c>
      <c r="C3248" s="63">
        <v>899</v>
      </c>
      <c r="D3248" s="63">
        <v>243</v>
      </c>
      <c r="E3248" s="63" t="s">
        <v>50</v>
      </c>
    </row>
    <row r="3249" spans="1:5">
      <c r="A3249" s="67">
        <v>6438</v>
      </c>
      <c r="B3249" s="67">
        <v>11</v>
      </c>
      <c r="C3249" s="63">
        <v>899</v>
      </c>
      <c r="D3249" s="63">
        <v>243</v>
      </c>
      <c r="E3249" s="63" t="s">
        <v>50</v>
      </c>
    </row>
    <row r="3250" spans="1:5">
      <c r="A3250" s="67">
        <v>6439</v>
      </c>
      <c r="B3250" s="67">
        <v>11</v>
      </c>
      <c r="C3250" s="63">
        <v>899</v>
      </c>
      <c r="D3250" s="63">
        <v>243</v>
      </c>
      <c r="E3250" s="63" t="s">
        <v>50</v>
      </c>
    </row>
    <row r="3251" spans="1:5">
      <c r="A3251" s="67">
        <v>6440</v>
      </c>
      <c r="B3251" s="67">
        <v>11</v>
      </c>
      <c r="C3251" s="63">
        <v>899</v>
      </c>
      <c r="D3251" s="63">
        <v>243</v>
      </c>
      <c r="E3251" s="63" t="s">
        <v>50</v>
      </c>
    </row>
    <row r="3252" spans="1:5">
      <c r="A3252" s="67">
        <v>6442</v>
      </c>
      <c r="B3252" s="67">
        <v>11</v>
      </c>
      <c r="C3252" s="63">
        <v>899</v>
      </c>
      <c r="D3252" s="63">
        <v>243</v>
      </c>
      <c r="E3252" s="63" t="s">
        <v>50</v>
      </c>
    </row>
    <row r="3253" spans="1:5">
      <c r="A3253" s="67">
        <v>6443</v>
      </c>
      <c r="B3253" s="67">
        <v>11</v>
      </c>
      <c r="C3253" s="63">
        <v>899</v>
      </c>
      <c r="D3253" s="63">
        <v>243</v>
      </c>
      <c r="E3253" s="63" t="s">
        <v>50</v>
      </c>
    </row>
    <row r="3254" spans="1:5">
      <c r="A3254" s="67">
        <v>6444</v>
      </c>
      <c r="B3254" s="67">
        <v>11</v>
      </c>
      <c r="C3254" s="63">
        <v>899</v>
      </c>
      <c r="D3254" s="63">
        <v>243</v>
      </c>
      <c r="E3254" s="63" t="s">
        <v>50</v>
      </c>
    </row>
    <row r="3255" spans="1:5">
      <c r="A3255" s="67">
        <v>6445</v>
      </c>
      <c r="B3255" s="67">
        <v>10</v>
      </c>
      <c r="C3255" s="63">
        <v>1112</v>
      </c>
      <c r="D3255" s="63">
        <v>132</v>
      </c>
      <c r="E3255" s="63" t="s">
        <v>50</v>
      </c>
    </row>
    <row r="3256" spans="1:5">
      <c r="A3256" s="67">
        <v>6446</v>
      </c>
      <c r="B3256" s="67">
        <v>10</v>
      </c>
      <c r="C3256" s="63">
        <v>1112</v>
      </c>
      <c r="D3256" s="63">
        <v>132</v>
      </c>
      <c r="E3256" s="63" t="s">
        <v>50</v>
      </c>
    </row>
    <row r="3257" spans="1:5">
      <c r="A3257" s="67">
        <v>6447</v>
      </c>
      <c r="B3257" s="67">
        <v>10</v>
      </c>
      <c r="C3257" s="63">
        <v>1112</v>
      </c>
      <c r="D3257" s="63">
        <v>132</v>
      </c>
      <c r="E3257" s="63" t="s">
        <v>50</v>
      </c>
    </row>
    <row r="3258" spans="1:5">
      <c r="A3258" s="67">
        <v>6448</v>
      </c>
      <c r="B3258" s="67">
        <v>10</v>
      </c>
      <c r="C3258" s="63">
        <v>1112</v>
      </c>
      <c r="D3258" s="63">
        <v>132</v>
      </c>
      <c r="E3258" s="63" t="s">
        <v>50</v>
      </c>
    </row>
    <row r="3259" spans="1:5">
      <c r="A3259" s="67">
        <v>6450</v>
      </c>
      <c r="B3259" s="67">
        <v>10</v>
      </c>
      <c r="C3259" s="63">
        <v>1112</v>
      </c>
      <c r="D3259" s="63">
        <v>132</v>
      </c>
      <c r="E3259" s="63" t="s">
        <v>50</v>
      </c>
    </row>
    <row r="3260" spans="1:5">
      <c r="A3260" s="67">
        <v>6460</v>
      </c>
      <c r="B3260" s="67">
        <v>7</v>
      </c>
      <c r="C3260" s="63">
        <v>680</v>
      </c>
      <c r="D3260" s="63">
        <v>340</v>
      </c>
      <c r="E3260" s="63" t="s">
        <v>50</v>
      </c>
    </row>
    <row r="3261" spans="1:5">
      <c r="A3261" s="67">
        <v>6461</v>
      </c>
      <c r="B3261" s="67">
        <v>7</v>
      </c>
      <c r="C3261" s="63">
        <v>680</v>
      </c>
      <c r="D3261" s="63">
        <v>340</v>
      </c>
      <c r="E3261" s="63" t="s">
        <v>50</v>
      </c>
    </row>
    <row r="3262" spans="1:5">
      <c r="A3262" s="67">
        <v>6462</v>
      </c>
      <c r="B3262" s="67">
        <v>7</v>
      </c>
      <c r="C3262" s="63">
        <v>680</v>
      </c>
      <c r="D3262" s="63">
        <v>340</v>
      </c>
      <c r="E3262" s="63" t="s">
        <v>50</v>
      </c>
    </row>
    <row r="3263" spans="1:5">
      <c r="A3263" s="67">
        <v>6463</v>
      </c>
      <c r="B3263" s="67">
        <v>6</v>
      </c>
      <c r="C3263" s="63">
        <v>939</v>
      </c>
      <c r="D3263" s="63">
        <v>327</v>
      </c>
      <c r="E3263" s="63" t="s">
        <v>50</v>
      </c>
    </row>
    <row r="3264" spans="1:5">
      <c r="A3264" s="67">
        <v>6464</v>
      </c>
      <c r="B3264" s="67">
        <v>7</v>
      </c>
      <c r="C3264" s="63">
        <v>680</v>
      </c>
      <c r="D3264" s="63">
        <v>340</v>
      </c>
      <c r="E3264" s="63" t="s">
        <v>50</v>
      </c>
    </row>
    <row r="3265" spans="1:5">
      <c r="A3265" s="67">
        <v>6465</v>
      </c>
      <c r="B3265" s="67">
        <v>7</v>
      </c>
      <c r="C3265" s="63">
        <v>680</v>
      </c>
      <c r="D3265" s="63">
        <v>340</v>
      </c>
      <c r="E3265" s="63" t="s">
        <v>50</v>
      </c>
    </row>
    <row r="3266" spans="1:5">
      <c r="A3266" s="67">
        <v>6466</v>
      </c>
      <c r="B3266" s="67">
        <v>7</v>
      </c>
      <c r="C3266" s="63">
        <v>680</v>
      </c>
      <c r="D3266" s="63">
        <v>340</v>
      </c>
      <c r="E3266" s="63" t="s">
        <v>50</v>
      </c>
    </row>
    <row r="3267" spans="1:5">
      <c r="A3267" s="67">
        <v>6467</v>
      </c>
      <c r="B3267" s="67">
        <v>7</v>
      </c>
      <c r="C3267" s="63">
        <v>680</v>
      </c>
      <c r="D3267" s="63">
        <v>340</v>
      </c>
      <c r="E3267" s="63" t="s">
        <v>50</v>
      </c>
    </row>
    <row r="3268" spans="1:5">
      <c r="A3268" s="67">
        <v>6468</v>
      </c>
      <c r="B3268" s="67">
        <v>7</v>
      </c>
      <c r="C3268" s="63">
        <v>680</v>
      </c>
      <c r="D3268" s="63">
        <v>340</v>
      </c>
      <c r="E3268" s="63" t="s">
        <v>50</v>
      </c>
    </row>
    <row r="3269" spans="1:5">
      <c r="A3269" s="67">
        <v>6470</v>
      </c>
      <c r="B3269" s="67">
        <v>7</v>
      </c>
      <c r="C3269" s="63">
        <v>680</v>
      </c>
      <c r="D3269" s="63">
        <v>340</v>
      </c>
      <c r="E3269" s="63" t="s">
        <v>50</v>
      </c>
    </row>
    <row r="3270" spans="1:5">
      <c r="A3270" s="67">
        <v>6472</v>
      </c>
      <c r="B3270" s="67">
        <v>7</v>
      </c>
      <c r="C3270" s="63">
        <v>680</v>
      </c>
      <c r="D3270" s="63">
        <v>340</v>
      </c>
      <c r="E3270" s="63" t="s">
        <v>50</v>
      </c>
    </row>
    <row r="3271" spans="1:5">
      <c r="A3271" s="67">
        <v>6473</v>
      </c>
      <c r="B3271" s="67">
        <v>6</v>
      </c>
      <c r="C3271" s="63">
        <v>939</v>
      </c>
      <c r="D3271" s="63">
        <v>327</v>
      </c>
      <c r="E3271" s="63" t="s">
        <v>50</v>
      </c>
    </row>
    <row r="3272" spans="1:5">
      <c r="A3272" s="67">
        <v>6475</v>
      </c>
      <c r="B3272" s="67">
        <v>6</v>
      </c>
      <c r="C3272" s="63">
        <v>939</v>
      </c>
      <c r="D3272" s="63">
        <v>327</v>
      </c>
      <c r="E3272" s="63" t="s">
        <v>50</v>
      </c>
    </row>
    <row r="3273" spans="1:5">
      <c r="A3273" s="67">
        <v>6476</v>
      </c>
      <c r="B3273" s="67">
        <v>6</v>
      </c>
      <c r="C3273" s="63">
        <v>939</v>
      </c>
      <c r="D3273" s="63">
        <v>327</v>
      </c>
      <c r="E3273" s="63" t="s">
        <v>50</v>
      </c>
    </row>
    <row r="3274" spans="1:5">
      <c r="A3274" s="67">
        <v>6477</v>
      </c>
      <c r="B3274" s="67">
        <v>6</v>
      </c>
      <c r="C3274" s="63">
        <v>939</v>
      </c>
      <c r="D3274" s="63">
        <v>327</v>
      </c>
      <c r="E3274" s="63" t="s">
        <v>50</v>
      </c>
    </row>
    <row r="3275" spans="1:5">
      <c r="A3275" s="67">
        <v>6479</v>
      </c>
      <c r="B3275" s="67">
        <v>6</v>
      </c>
      <c r="C3275" s="63">
        <v>939</v>
      </c>
      <c r="D3275" s="63">
        <v>327</v>
      </c>
      <c r="E3275" s="63" t="s">
        <v>50</v>
      </c>
    </row>
    <row r="3276" spans="1:5">
      <c r="A3276" s="67">
        <v>6480</v>
      </c>
      <c r="B3276" s="67">
        <v>6</v>
      </c>
      <c r="C3276" s="63">
        <v>939</v>
      </c>
      <c r="D3276" s="63">
        <v>327</v>
      </c>
      <c r="E3276" s="63" t="s">
        <v>50</v>
      </c>
    </row>
    <row r="3277" spans="1:5">
      <c r="A3277" s="67">
        <v>6484</v>
      </c>
      <c r="B3277" s="67">
        <v>11</v>
      </c>
      <c r="C3277" s="63">
        <v>899</v>
      </c>
      <c r="D3277" s="63">
        <v>243</v>
      </c>
      <c r="E3277" s="63" t="s">
        <v>50</v>
      </c>
    </row>
    <row r="3278" spans="1:5">
      <c r="A3278" s="67">
        <v>6485</v>
      </c>
      <c r="B3278" s="67">
        <v>6</v>
      </c>
      <c r="C3278" s="63">
        <v>939</v>
      </c>
      <c r="D3278" s="63">
        <v>327</v>
      </c>
      <c r="E3278" s="63" t="s">
        <v>50</v>
      </c>
    </row>
    <row r="3279" spans="1:5">
      <c r="A3279" s="67">
        <v>6487</v>
      </c>
      <c r="B3279" s="67">
        <v>6</v>
      </c>
      <c r="C3279" s="63">
        <v>939</v>
      </c>
      <c r="D3279" s="63">
        <v>327</v>
      </c>
      <c r="E3279" s="63" t="s">
        <v>50</v>
      </c>
    </row>
    <row r="3280" spans="1:5">
      <c r="A3280" s="67">
        <v>6488</v>
      </c>
      <c r="B3280" s="67">
        <v>6</v>
      </c>
      <c r="C3280" s="63">
        <v>939</v>
      </c>
      <c r="D3280" s="63">
        <v>327</v>
      </c>
      <c r="E3280" s="63" t="s">
        <v>50</v>
      </c>
    </row>
    <row r="3281" spans="1:5">
      <c r="A3281" s="67">
        <v>6489</v>
      </c>
      <c r="B3281" s="67">
        <v>6</v>
      </c>
      <c r="C3281" s="63">
        <v>939</v>
      </c>
      <c r="D3281" s="63">
        <v>327</v>
      </c>
      <c r="E3281" s="63" t="s">
        <v>50</v>
      </c>
    </row>
    <row r="3282" spans="1:5">
      <c r="A3282" s="67">
        <v>6490</v>
      </c>
      <c r="B3282" s="67">
        <v>6</v>
      </c>
      <c r="C3282" s="63">
        <v>939</v>
      </c>
      <c r="D3282" s="63">
        <v>327</v>
      </c>
      <c r="E3282" s="63" t="s">
        <v>50</v>
      </c>
    </row>
    <row r="3283" spans="1:5">
      <c r="A3283" s="67">
        <v>6501</v>
      </c>
      <c r="B3283" s="67">
        <v>7</v>
      </c>
      <c r="C3283" s="63">
        <v>680</v>
      </c>
      <c r="D3283" s="63">
        <v>340</v>
      </c>
      <c r="E3283" s="63" t="s">
        <v>50</v>
      </c>
    </row>
    <row r="3284" spans="1:5">
      <c r="A3284" s="67">
        <v>6502</v>
      </c>
      <c r="B3284" s="67">
        <v>5</v>
      </c>
      <c r="C3284" s="63">
        <v>446</v>
      </c>
      <c r="D3284" s="63">
        <v>553</v>
      </c>
      <c r="E3284" s="63" t="s">
        <v>50</v>
      </c>
    </row>
    <row r="3285" spans="1:5">
      <c r="A3285" s="67">
        <v>6503</v>
      </c>
      <c r="B3285" s="67">
        <v>7</v>
      </c>
      <c r="C3285" s="63">
        <v>680</v>
      </c>
      <c r="D3285" s="63">
        <v>340</v>
      </c>
      <c r="E3285" s="63" t="s">
        <v>50</v>
      </c>
    </row>
    <row r="3286" spans="1:5">
      <c r="A3286" s="67">
        <v>6504</v>
      </c>
      <c r="B3286" s="67">
        <v>5</v>
      </c>
      <c r="C3286" s="63">
        <v>446</v>
      </c>
      <c r="D3286" s="63">
        <v>553</v>
      </c>
      <c r="E3286" s="63" t="s">
        <v>50</v>
      </c>
    </row>
    <row r="3287" spans="1:5">
      <c r="A3287" s="67">
        <v>6505</v>
      </c>
      <c r="B3287" s="67">
        <v>5</v>
      </c>
      <c r="C3287" s="63">
        <v>446</v>
      </c>
      <c r="D3287" s="63">
        <v>553</v>
      </c>
      <c r="E3287" s="63" t="s">
        <v>50</v>
      </c>
    </row>
    <row r="3288" spans="1:5">
      <c r="A3288" s="67">
        <v>6506</v>
      </c>
      <c r="B3288" s="67">
        <v>5</v>
      </c>
      <c r="C3288" s="63">
        <v>446</v>
      </c>
      <c r="D3288" s="63">
        <v>553</v>
      </c>
      <c r="E3288" s="63" t="s">
        <v>50</v>
      </c>
    </row>
    <row r="3289" spans="1:5">
      <c r="A3289" s="67">
        <v>6507</v>
      </c>
      <c r="B3289" s="67">
        <v>5</v>
      </c>
      <c r="C3289" s="63">
        <v>446</v>
      </c>
      <c r="D3289" s="63">
        <v>553</v>
      </c>
      <c r="E3289" s="63" t="s">
        <v>50</v>
      </c>
    </row>
    <row r="3290" spans="1:5">
      <c r="A3290" s="67">
        <v>6509</v>
      </c>
      <c r="B3290" s="67">
        <v>5</v>
      </c>
      <c r="C3290" s="63">
        <v>446</v>
      </c>
      <c r="D3290" s="63">
        <v>553</v>
      </c>
      <c r="E3290" s="63" t="s">
        <v>50</v>
      </c>
    </row>
    <row r="3291" spans="1:5">
      <c r="A3291" s="67">
        <v>6510</v>
      </c>
      <c r="B3291" s="67">
        <v>5</v>
      </c>
      <c r="C3291" s="63">
        <v>446</v>
      </c>
      <c r="D3291" s="63">
        <v>553</v>
      </c>
      <c r="E3291" s="63" t="s">
        <v>50</v>
      </c>
    </row>
    <row r="3292" spans="1:5">
      <c r="A3292" s="67">
        <v>6511</v>
      </c>
      <c r="B3292" s="67">
        <v>5</v>
      </c>
      <c r="C3292" s="63">
        <v>446</v>
      </c>
      <c r="D3292" s="63">
        <v>553</v>
      </c>
      <c r="E3292" s="63" t="s">
        <v>50</v>
      </c>
    </row>
    <row r="3293" spans="1:5">
      <c r="A3293" s="67">
        <v>6512</v>
      </c>
      <c r="B3293" s="67">
        <v>5</v>
      </c>
      <c r="C3293" s="63">
        <v>446</v>
      </c>
      <c r="D3293" s="63">
        <v>553</v>
      </c>
      <c r="E3293" s="63" t="s">
        <v>50</v>
      </c>
    </row>
    <row r="3294" spans="1:5">
      <c r="A3294" s="67">
        <v>6513</v>
      </c>
      <c r="B3294" s="67">
        <v>5</v>
      </c>
      <c r="C3294" s="63">
        <v>446</v>
      </c>
      <c r="D3294" s="63">
        <v>553</v>
      </c>
      <c r="E3294" s="63" t="s">
        <v>50</v>
      </c>
    </row>
    <row r="3295" spans="1:5">
      <c r="A3295" s="67">
        <v>6514</v>
      </c>
      <c r="B3295" s="67">
        <v>5</v>
      </c>
      <c r="C3295" s="63">
        <v>446</v>
      </c>
      <c r="D3295" s="63">
        <v>553</v>
      </c>
      <c r="E3295" s="63" t="s">
        <v>50</v>
      </c>
    </row>
    <row r="3296" spans="1:5">
      <c r="A3296" s="67">
        <v>6515</v>
      </c>
      <c r="B3296" s="67">
        <v>5</v>
      </c>
      <c r="C3296" s="63">
        <v>446</v>
      </c>
      <c r="D3296" s="63">
        <v>553</v>
      </c>
      <c r="E3296" s="63" t="s">
        <v>50</v>
      </c>
    </row>
    <row r="3297" spans="1:5">
      <c r="A3297" s="67">
        <v>6516</v>
      </c>
      <c r="B3297" s="67">
        <v>5</v>
      </c>
      <c r="C3297" s="63">
        <v>446</v>
      </c>
      <c r="D3297" s="63">
        <v>553</v>
      </c>
      <c r="E3297" s="63" t="s">
        <v>50</v>
      </c>
    </row>
    <row r="3298" spans="1:5">
      <c r="A3298" s="67">
        <v>6517</v>
      </c>
      <c r="B3298" s="67">
        <v>5</v>
      </c>
      <c r="C3298" s="63">
        <v>446</v>
      </c>
      <c r="D3298" s="63">
        <v>553</v>
      </c>
      <c r="E3298" s="63" t="s">
        <v>50</v>
      </c>
    </row>
    <row r="3299" spans="1:5">
      <c r="A3299" s="67">
        <v>6518</v>
      </c>
      <c r="B3299" s="67">
        <v>5</v>
      </c>
      <c r="C3299" s="63">
        <v>446</v>
      </c>
      <c r="D3299" s="63">
        <v>553</v>
      </c>
      <c r="E3299" s="63" t="s">
        <v>50</v>
      </c>
    </row>
    <row r="3300" spans="1:5">
      <c r="A3300" s="67">
        <v>6519</v>
      </c>
      <c r="B3300" s="67">
        <v>5</v>
      </c>
      <c r="C3300" s="63">
        <v>446</v>
      </c>
      <c r="D3300" s="63">
        <v>553</v>
      </c>
      <c r="E3300" s="63" t="s">
        <v>50</v>
      </c>
    </row>
    <row r="3301" spans="1:5">
      <c r="A3301" s="67">
        <v>6521</v>
      </c>
      <c r="B3301" s="67">
        <v>5</v>
      </c>
      <c r="C3301" s="63">
        <v>446</v>
      </c>
      <c r="D3301" s="63">
        <v>553</v>
      </c>
      <c r="E3301" s="63" t="s">
        <v>50</v>
      </c>
    </row>
    <row r="3302" spans="1:5">
      <c r="A3302" s="67">
        <v>6522</v>
      </c>
      <c r="B3302" s="67">
        <v>5</v>
      </c>
      <c r="C3302" s="63">
        <v>446</v>
      </c>
      <c r="D3302" s="63">
        <v>553</v>
      </c>
      <c r="E3302" s="63" t="s">
        <v>50</v>
      </c>
    </row>
    <row r="3303" spans="1:5">
      <c r="A3303" s="67">
        <v>6525</v>
      </c>
      <c r="B3303" s="67">
        <v>5</v>
      </c>
      <c r="C3303" s="63">
        <v>446</v>
      </c>
      <c r="D3303" s="63">
        <v>553</v>
      </c>
      <c r="E3303" s="63" t="s">
        <v>50</v>
      </c>
    </row>
    <row r="3304" spans="1:5">
      <c r="A3304" s="67">
        <v>6528</v>
      </c>
      <c r="B3304" s="67">
        <v>5</v>
      </c>
      <c r="C3304" s="63">
        <v>446</v>
      </c>
      <c r="D3304" s="63">
        <v>553</v>
      </c>
      <c r="E3304" s="63" t="s">
        <v>50</v>
      </c>
    </row>
    <row r="3305" spans="1:5">
      <c r="A3305" s="67">
        <v>6530</v>
      </c>
      <c r="B3305" s="67">
        <v>5</v>
      </c>
      <c r="C3305" s="63">
        <v>446</v>
      </c>
      <c r="D3305" s="63">
        <v>553</v>
      </c>
      <c r="E3305" s="63" t="s">
        <v>50</v>
      </c>
    </row>
    <row r="3306" spans="1:5">
      <c r="A3306" s="67">
        <v>6531</v>
      </c>
      <c r="B3306" s="67">
        <v>5</v>
      </c>
      <c r="C3306" s="63">
        <v>446</v>
      </c>
      <c r="D3306" s="63">
        <v>553</v>
      </c>
      <c r="E3306" s="63" t="s">
        <v>50</v>
      </c>
    </row>
    <row r="3307" spans="1:5">
      <c r="A3307" s="67">
        <v>6532</v>
      </c>
      <c r="B3307" s="67">
        <v>5</v>
      </c>
      <c r="C3307" s="63">
        <v>446</v>
      </c>
      <c r="D3307" s="63">
        <v>553</v>
      </c>
      <c r="E3307" s="63" t="s">
        <v>50</v>
      </c>
    </row>
    <row r="3308" spans="1:5">
      <c r="A3308" s="67">
        <v>6535</v>
      </c>
      <c r="B3308" s="67">
        <v>5</v>
      </c>
      <c r="C3308" s="63">
        <v>446</v>
      </c>
      <c r="D3308" s="63">
        <v>553</v>
      </c>
      <c r="E3308" s="63" t="s">
        <v>50</v>
      </c>
    </row>
    <row r="3309" spans="1:5">
      <c r="A3309" s="67">
        <v>6536</v>
      </c>
      <c r="B3309" s="67">
        <v>5</v>
      </c>
      <c r="C3309" s="63">
        <v>446</v>
      </c>
      <c r="D3309" s="63">
        <v>553</v>
      </c>
      <c r="E3309" s="63" t="s">
        <v>50</v>
      </c>
    </row>
    <row r="3310" spans="1:5">
      <c r="A3310" s="67">
        <v>6537</v>
      </c>
      <c r="B3310" s="67">
        <v>3</v>
      </c>
      <c r="C3310" s="63">
        <v>159</v>
      </c>
      <c r="D3310" s="63">
        <v>1001</v>
      </c>
      <c r="E3310" s="63" t="s">
        <v>50</v>
      </c>
    </row>
    <row r="3311" spans="1:5">
      <c r="A3311" s="67">
        <v>6556</v>
      </c>
      <c r="B3311" s="67">
        <v>7</v>
      </c>
      <c r="C3311" s="63">
        <v>680</v>
      </c>
      <c r="D3311" s="63">
        <v>340</v>
      </c>
      <c r="E3311" s="63" t="s">
        <v>50</v>
      </c>
    </row>
    <row r="3312" spans="1:5">
      <c r="A3312" s="67">
        <v>6558</v>
      </c>
      <c r="B3312" s="67">
        <v>7</v>
      </c>
      <c r="C3312" s="63">
        <v>680</v>
      </c>
      <c r="D3312" s="63">
        <v>340</v>
      </c>
      <c r="E3312" s="63" t="s">
        <v>50</v>
      </c>
    </row>
    <row r="3313" spans="1:5">
      <c r="A3313" s="67">
        <v>6560</v>
      </c>
      <c r="B3313" s="67">
        <v>7</v>
      </c>
      <c r="C3313" s="63">
        <v>680</v>
      </c>
      <c r="D3313" s="63">
        <v>340</v>
      </c>
      <c r="E3313" s="63" t="s">
        <v>50</v>
      </c>
    </row>
    <row r="3314" spans="1:5">
      <c r="A3314" s="67">
        <v>6562</v>
      </c>
      <c r="B3314" s="67">
        <v>7</v>
      </c>
      <c r="C3314" s="63">
        <v>680</v>
      </c>
      <c r="D3314" s="63">
        <v>340</v>
      </c>
      <c r="E3314" s="63" t="s">
        <v>50</v>
      </c>
    </row>
    <row r="3315" spans="1:5">
      <c r="A3315" s="67">
        <v>6564</v>
      </c>
      <c r="B3315" s="67">
        <v>7</v>
      </c>
      <c r="C3315" s="63">
        <v>680</v>
      </c>
      <c r="D3315" s="63">
        <v>340</v>
      </c>
      <c r="E3315" s="63" t="s">
        <v>50</v>
      </c>
    </row>
    <row r="3316" spans="1:5">
      <c r="A3316" s="67">
        <v>6566</v>
      </c>
      <c r="B3316" s="67">
        <v>7</v>
      </c>
      <c r="C3316" s="63">
        <v>680</v>
      </c>
      <c r="D3316" s="63">
        <v>340</v>
      </c>
      <c r="E3316" s="63" t="s">
        <v>50</v>
      </c>
    </row>
    <row r="3317" spans="1:5">
      <c r="A3317" s="67">
        <v>6567</v>
      </c>
      <c r="B3317" s="67">
        <v>7</v>
      </c>
      <c r="C3317" s="63">
        <v>680</v>
      </c>
      <c r="D3317" s="63">
        <v>340</v>
      </c>
      <c r="E3317" s="63" t="s">
        <v>50</v>
      </c>
    </row>
    <row r="3318" spans="1:5">
      <c r="A3318" s="67">
        <v>6568</v>
      </c>
      <c r="B3318" s="67">
        <v>7</v>
      </c>
      <c r="C3318" s="63">
        <v>680</v>
      </c>
      <c r="D3318" s="63">
        <v>340</v>
      </c>
      <c r="E3318" s="63" t="s">
        <v>50</v>
      </c>
    </row>
    <row r="3319" spans="1:5">
      <c r="A3319" s="67">
        <v>6569</v>
      </c>
      <c r="B3319" s="67">
        <v>7</v>
      </c>
      <c r="C3319" s="63">
        <v>680</v>
      </c>
      <c r="D3319" s="63">
        <v>340</v>
      </c>
      <c r="E3319" s="63" t="s">
        <v>50</v>
      </c>
    </row>
    <row r="3320" spans="1:5">
      <c r="A3320" s="67">
        <v>6571</v>
      </c>
      <c r="B3320" s="67">
        <v>7</v>
      </c>
      <c r="C3320" s="63">
        <v>680</v>
      </c>
      <c r="D3320" s="63">
        <v>340</v>
      </c>
      <c r="E3320" s="63" t="s">
        <v>50</v>
      </c>
    </row>
    <row r="3321" spans="1:5">
      <c r="A3321" s="67">
        <v>6572</v>
      </c>
      <c r="B3321" s="67">
        <v>7</v>
      </c>
      <c r="C3321" s="63">
        <v>680</v>
      </c>
      <c r="D3321" s="63">
        <v>340</v>
      </c>
      <c r="E3321" s="63" t="s">
        <v>50</v>
      </c>
    </row>
    <row r="3322" spans="1:5">
      <c r="A3322" s="67">
        <v>6574</v>
      </c>
      <c r="B3322" s="67">
        <v>5</v>
      </c>
      <c r="C3322" s="63">
        <v>446</v>
      </c>
      <c r="D3322" s="63">
        <v>553</v>
      </c>
      <c r="E3322" s="63" t="s">
        <v>50</v>
      </c>
    </row>
    <row r="3323" spans="1:5">
      <c r="A3323" s="67">
        <v>6575</v>
      </c>
      <c r="B3323" s="67">
        <v>5</v>
      </c>
      <c r="C3323" s="63">
        <v>446</v>
      </c>
      <c r="D3323" s="63">
        <v>553</v>
      </c>
      <c r="E3323" s="63" t="s">
        <v>50</v>
      </c>
    </row>
    <row r="3324" spans="1:5">
      <c r="A3324" s="67">
        <v>6603</v>
      </c>
      <c r="B3324" s="67">
        <v>5</v>
      </c>
      <c r="C3324" s="63">
        <v>446</v>
      </c>
      <c r="D3324" s="63">
        <v>553</v>
      </c>
      <c r="E3324" s="63" t="s">
        <v>50</v>
      </c>
    </row>
    <row r="3325" spans="1:5">
      <c r="A3325" s="67">
        <v>6605</v>
      </c>
      <c r="B3325" s="67">
        <v>5</v>
      </c>
      <c r="C3325" s="63">
        <v>446</v>
      </c>
      <c r="D3325" s="63">
        <v>553</v>
      </c>
      <c r="E3325" s="63" t="s">
        <v>50</v>
      </c>
    </row>
    <row r="3326" spans="1:5">
      <c r="A3326" s="67">
        <v>6606</v>
      </c>
      <c r="B3326" s="67">
        <v>5</v>
      </c>
      <c r="C3326" s="63">
        <v>446</v>
      </c>
      <c r="D3326" s="63">
        <v>553</v>
      </c>
      <c r="E3326" s="63" t="s">
        <v>50</v>
      </c>
    </row>
    <row r="3327" spans="1:5">
      <c r="A3327" s="67">
        <v>6608</v>
      </c>
      <c r="B3327" s="67">
        <v>5</v>
      </c>
      <c r="C3327" s="63">
        <v>446</v>
      </c>
      <c r="D3327" s="63">
        <v>553</v>
      </c>
      <c r="E3327" s="63" t="s">
        <v>50</v>
      </c>
    </row>
    <row r="3328" spans="1:5">
      <c r="A3328" s="67">
        <v>6609</v>
      </c>
      <c r="B3328" s="67">
        <v>5</v>
      </c>
      <c r="C3328" s="63">
        <v>446</v>
      </c>
      <c r="D3328" s="63">
        <v>553</v>
      </c>
      <c r="E3328" s="63" t="s">
        <v>50</v>
      </c>
    </row>
    <row r="3329" spans="1:5">
      <c r="A3329" s="67">
        <v>6612</v>
      </c>
      <c r="B3329" s="67">
        <v>5</v>
      </c>
      <c r="C3329" s="63">
        <v>446</v>
      </c>
      <c r="D3329" s="63">
        <v>553</v>
      </c>
      <c r="E3329" s="63" t="s">
        <v>50</v>
      </c>
    </row>
    <row r="3330" spans="1:5">
      <c r="A3330" s="67">
        <v>6613</v>
      </c>
      <c r="B3330" s="67">
        <v>5</v>
      </c>
      <c r="C3330" s="63">
        <v>446</v>
      </c>
      <c r="D3330" s="63">
        <v>553</v>
      </c>
      <c r="E3330" s="63" t="s">
        <v>50</v>
      </c>
    </row>
    <row r="3331" spans="1:5">
      <c r="A3331" s="67">
        <v>6614</v>
      </c>
      <c r="B3331" s="67">
        <v>5</v>
      </c>
      <c r="C3331" s="63">
        <v>446</v>
      </c>
      <c r="D3331" s="63">
        <v>553</v>
      </c>
      <c r="E3331" s="63" t="s">
        <v>50</v>
      </c>
    </row>
    <row r="3332" spans="1:5">
      <c r="A3332" s="67">
        <v>6616</v>
      </c>
      <c r="B3332" s="67">
        <v>5</v>
      </c>
      <c r="C3332" s="63">
        <v>446</v>
      </c>
      <c r="D3332" s="63">
        <v>553</v>
      </c>
      <c r="E3332" s="63" t="s">
        <v>50</v>
      </c>
    </row>
    <row r="3333" spans="1:5">
      <c r="A3333" s="67">
        <v>6618</v>
      </c>
      <c r="B3333" s="67">
        <v>5</v>
      </c>
      <c r="C3333" s="63">
        <v>446</v>
      </c>
      <c r="D3333" s="63">
        <v>553</v>
      </c>
      <c r="E3333" s="63" t="s">
        <v>50</v>
      </c>
    </row>
    <row r="3334" spans="1:5">
      <c r="A3334" s="67">
        <v>6620</v>
      </c>
      <c r="B3334" s="67">
        <v>5</v>
      </c>
      <c r="C3334" s="63">
        <v>446</v>
      </c>
      <c r="D3334" s="63">
        <v>553</v>
      </c>
      <c r="E3334" s="63" t="s">
        <v>50</v>
      </c>
    </row>
    <row r="3335" spans="1:5">
      <c r="A3335" s="67">
        <v>6623</v>
      </c>
      <c r="B3335" s="67">
        <v>5</v>
      </c>
      <c r="C3335" s="63">
        <v>446</v>
      </c>
      <c r="D3335" s="63">
        <v>553</v>
      </c>
      <c r="E3335" s="63" t="s">
        <v>50</v>
      </c>
    </row>
    <row r="3336" spans="1:5">
      <c r="A3336" s="67">
        <v>6625</v>
      </c>
      <c r="B3336" s="67">
        <v>5</v>
      </c>
      <c r="C3336" s="63">
        <v>446</v>
      </c>
      <c r="D3336" s="63">
        <v>553</v>
      </c>
      <c r="E3336" s="63" t="s">
        <v>50</v>
      </c>
    </row>
    <row r="3337" spans="1:5">
      <c r="A3337" s="67">
        <v>6627</v>
      </c>
      <c r="B3337" s="67">
        <v>5</v>
      </c>
      <c r="C3337" s="63">
        <v>446</v>
      </c>
      <c r="D3337" s="63">
        <v>553</v>
      </c>
      <c r="E3337" s="63" t="s">
        <v>50</v>
      </c>
    </row>
    <row r="3338" spans="1:5">
      <c r="A3338" s="67">
        <v>6628</v>
      </c>
      <c r="B3338" s="67">
        <v>5</v>
      </c>
      <c r="C3338" s="63">
        <v>446</v>
      </c>
      <c r="D3338" s="63">
        <v>553</v>
      </c>
      <c r="E3338" s="63" t="s">
        <v>50</v>
      </c>
    </row>
    <row r="3339" spans="1:5">
      <c r="A3339" s="67">
        <v>6630</v>
      </c>
      <c r="B3339" s="67">
        <v>5</v>
      </c>
      <c r="C3339" s="63">
        <v>446</v>
      </c>
      <c r="D3339" s="63">
        <v>553</v>
      </c>
      <c r="E3339" s="63" t="s">
        <v>50</v>
      </c>
    </row>
    <row r="3340" spans="1:5">
      <c r="A3340" s="67">
        <v>6631</v>
      </c>
      <c r="B3340" s="67">
        <v>5</v>
      </c>
      <c r="C3340" s="63">
        <v>446</v>
      </c>
      <c r="D3340" s="63">
        <v>553</v>
      </c>
      <c r="E3340" s="63" t="s">
        <v>50</v>
      </c>
    </row>
    <row r="3341" spans="1:5">
      <c r="A3341" s="67">
        <v>6632</v>
      </c>
      <c r="B3341" s="67">
        <v>5</v>
      </c>
      <c r="C3341" s="63">
        <v>446</v>
      </c>
      <c r="D3341" s="63">
        <v>553</v>
      </c>
      <c r="E3341" s="63" t="s">
        <v>50</v>
      </c>
    </row>
    <row r="3342" spans="1:5">
      <c r="A3342" s="67">
        <v>6635</v>
      </c>
      <c r="B3342" s="67">
        <v>5</v>
      </c>
      <c r="C3342" s="63">
        <v>446</v>
      </c>
      <c r="D3342" s="63">
        <v>553</v>
      </c>
      <c r="E3342" s="63" t="s">
        <v>50</v>
      </c>
    </row>
    <row r="3343" spans="1:5">
      <c r="A3343" s="67">
        <v>6638</v>
      </c>
      <c r="B3343" s="67">
        <v>3</v>
      </c>
      <c r="C3343" s="63">
        <v>159</v>
      </c>
      <c r="D3343" s="63">
        <v>1001</v>
      </c>
      <c r="E3343" s="63" t="s">
        <v>50</v>
      </c>
    </row>
    <row r="3344" spans="1:5">
      <c r="A3344" s="67">
        <v>6639</v>
      </c>
      <c r="B3344" s="67">
        <v>3</v>
      </c>
      <c r="C3344" s="63">
        <v>159</v>
      </c>
      <c r="D3344" s="63">
        <v>1001</v>
      </c>
      <c r="E3344" s="63" t="s">
        <v>50</v>
      </c>
    </row>
    <row r="3345" spans="1:5">
      <c r="A3345" s="67">
        <v>6640</v>
      </c>
      <c r="B3345" s="67">
        <v>3</v>
      </c>
      <c r="C3345" s="63">
        <v>159</v>
      </c>
      <c r="D3345" s="63">
        <v>1001</v>
      </c>
      <c r="E3345" s="63" t="s">
        <v>50</v>
      </c>
    </row>
    <row r="3346" spans="1:5">
      <c r="A3346" s="67">
        <v>6642</v>
      </c>
      <c r="B3346" s="67">
        <v>3</v>
      </c>
      <c r="C3346" s="63">
        <v>159</v>
      </c>
      <c r="D3346" s="63">
        <v>1001</v>
      </c>
      <c r="E3346" s="63" t="s">
        <v>50</v>
      </c>
    </row>
    <row r="3347" spans="1:5">
      <c r="A3347" s="67">
        <v>6646</v>
      </c>
      <c r="B3347" s="67">
        <v>11</v>
      </c>
      <c r="C3347" s="63">
        <v>899</v>
      </c>
      <c r="D3347" s="63">
        <v>243</v>
      </c>
      <c r="E3347" s="63" t="s">
        <v>50</v>
      </c>
    </row>
    <row r="3348" spans="1:5">
      <c r="A3348" s="67">
        <v>6701</v>
      </c>
      <c r="B3348" s="67">
        <v>3</v>
      </c>
      <c r="C3348" s="63">
        <v>159</v>
      </c>
      <c r="D3348" s="63">
        <v>1001</v>
      </c>
      <c r="E3348" s="63" t="s">
        <v>50</v>
      </c>
    </row>
    <row r="3349" spans="1:5">
      <c r="A3349" s="67">
        <v>6705</v>
      </c>
      <c r="B3349" s="67">
        <v>3</v>
      </c>
      <c r="C3349" s="63">
        <v>159</v>
      </c>
      <c r="D3349" s="63">
        <v>1001</v>
      </c>
      <c r="E3349" s="63" t="s">
        <v>50</v>
      </c>
    </row>
    <row r="3350" spans="1:5">
      <c r="A3350" s="67">
        <v>6707</v>
      </c>
      <c r="B3350" s="67">
        <v>2</v>
      </c>
      <c r="C3350" s="63">
        <v>27</v>
      </c>
      <c r="D3350" s="63">
        <v>1782</v>
      </c>
      <c r="E3350" s="63" t="s">
        <v>50</v>
      </c>
    </row>
    <row r="3351" spans="1:5">
      <c r="A3351" s="67">
        <v>6710</v>
      </c>
      <c r="B3351" s="67">
        <v>2</v>
      </c>
      <c r="C3351" s="63">
        <v>27</v>
      </c>
      <c r="D3351" s="63">
        <v>1782</v>
      </c>
      <c r="E3351" s="63" t="s">
        <v>50</v>
      </c>
    </row>
    <row r="3352" spans="1:5">
      <c r="A3352" s="67">
        <v>6711</v>
      </c>
      <c r="B3352" s="67">
        <v>2</v>
      </c>
      <c r="C3352" s="63">
        <v>27</v>
      </c>
      <c r="D3352" s="63">
        <v>1782</v>
      </c>
      <c r="E3352" s="63" t="s">
        <v>50</v>
      </c>
    </row>
    <row r="3353" spans="1:5">
      <c r="A3353" s="67">
        <v>6712</v>
      </c>
      <c r="B3353" s="67">
        <v>2</v>
      </c>
      <c r="C3353" s="63">
        <v>27</v>
      </c>
      <c r="D3353" s="63">
        <v>1782</v>
      </c>
      <c r="E3353" s="63" t="s">
        <v>50</v>
      </c>
    </row>
    <row r="3354" spans="1:5">
      <c r="A3354" s="67">
        <v>6713</v>
      </c>
      <c r="B3354" s="67">
        <v>2</v>
      </c>
      <c r="C3354" s="63">
        <v>27</v>
      </c>
      <c r="D3354" s="63">
        <v>1782</v>
      </c>
      <c r="E3354" s="63" t="s">
        <v>50</v>
      </c>
    </row>
    <row r="3355" spans="1:5">
      <c r="A3355" s="67">
        <v>6714</v>
      </c>
      <c r="B3355" s="67">
        <v>2</v>
      </c>
      <c r="C3355" s="63">
        <v>27</v>
      </c>
      <c r="D3355" s="63">
        <v>1782</v>
      </c>
      <c r="E3355" s="63" t="s">
        <v>50</v>
      </c>
    </row>
    <row r="3356" spans="1:5">
      <c r="A3356" s="67">
        <v>6715</v>
      </c>
      <c r="B3356" s="67">
        <v>2</v>
      </c>
      <c r="C3356" s="63">
        <v>27</v>
      </c>
      <c r="D3356" s="63">
        <v>1782</v>
      </c>
      <c r="E3356" s="63" t="s">
        <v>50</v>
      </c>
    </row>
    <row r="3357" spans="1:5">
      <c r="A3357" s="67">
        <v>6716</v>
      </c>
      <c r="B3357" s="67">
        <v>2</v>
      </c>
      <c r="C3357" s="63">
        <v>27</v>
      </c>
      <c r="D3357" s="63">
        <v>1782</v>
      </c>
      <c r="E3357" s="63" t="s">
        <v>50</v>
      </c>
    </row>
    <row r="3358" spans="1:5">
      <c r="A3358" s="67">
        <v>6718</v>
      </c>
      <c r="B3358" s="67">
        <v>2</v>
      </c>
      <c r="C3358" s="63">
        <v>27</v>
      </c>
      <c r="D3358" s="63">
        <v>1782</v>
      </c>
      <c r="E3358" s="63" t="s">
        <v>50</v>
      </c>
    </row>
    <row r="3359" spans="1:5">
      <c r="A3359" s="67">
        <v>6720</v>
      </c>
      <c r="B3359" s="67">
        <v>2</v>
      </c>
      <c r="C3359" s="63">
        <v>27</v>
      </c>
      <c r="D3359" s="63">
        <v>1782</v>
      </c>
      <c r="E3359" s="63" t="s">
        <v>50</v>
      </c>
    </row>
    <row r="3360" spans="1:5">
      <c r="A3360" s="67">
        <v>6721</v>
      </c>
      <c r="B3360" s="67">
        <v>2</v>
      </c>
      <c r="C3360" s="63">
        <v>27</v>
      </c>
      <c r="D3360" s="63">
        <v>1782</v>
      </c>
      <c r="E3360" s="63" t="s">
        <v>50</v>
      </c>
    </row>
    <row r="3361" spans="1:5">
      <c r="A3361" s="67">
        <v>6722</v>
      </c>
      <c r="B3361" s="67">
        <v>2</v>
      </c>
      <c r="C3361" s="63">
        <v>27</v>
      </c>
      <c r="D3361" s="63">
        <v>1782</v>
      </c>
      <c r="E3361" s="63" t="s">
        <v>50</v>
      </c>
    </row>
    <row r="3362" spans="1:5">
      <c r="A3362" s="67">
        <v>6723</v>
      </c>
      <c r="B3362" s="67">
        <v>2</v>
      </c>
      <c r="C3362" s="63">
        <v>27</v>
      </c>
      <c r="D3362" s="63">
        <v>1782</v>
      </c>
      <c r="E3362" s="63" t="s">
        <v>50</v>
      </c>
    </row>
    <row r="3363" spans="1:5">
      <c r="A3363" s="67">
        <v>6725</v>
      </c>
      <c r="B3363" s="67">
        <v>1</v>
      </c>
      <c r="C3363" s="63">
        <v>6</v>
      </c>
      <c r="D3363" s="63">
        <v>2016</v>
      </c>
      <c r="E3363" s="63" t="s">
        <v>50</v>
      </c>
    </row>
    <row r="3364" spans="1:5">
      <c r="A3364" s="67">
        <v>6726</v>
      </c>
      <c r="B3364" s="67">
        <v>1</v>
      </c>
      <c r="C3364" s="63">
        <v>6</v>
      </c>
      <c r="D3364" s="63">
        <v>2016</v>
      </c>
      <c r="E3364" s="63" t="s">
        <v>50</v>
      </c>
    </row>
    <row r="3365" spans="1:5">
      <c r="A3365" s="67">
        <v>6728</v>
      </c>
      <c r="B3365" s="67">
        <v>1</v>
      </c>
      <c r="C3365" s="63">
        <v>6</v>
      </c>
      <c r="D3365" s="63">
        <v>2016</v>
      </c>
      <c r="E3365" s="63" t="s">
        <v>50</v>
      </c>
    </row>
    <row r="3366" spans="1:5">
      <c r="A3366" s="67">
        <v>6731</v>
      </c>
      <c r="B3366" s="67">
        <v>1</v>
      </c>
      <c r="C3366" s="63">
        <v>6</v>
      </c>
      <c r="D3366" s="63">
        <v>2016</v>
      </c>
      <c r="E3366" s="63" t="s">
        <v>50</v>
      </c>
    </row>
    <row r="3367" spans="1:5">
      <c r="A3367" s="67">
        <v>6733</v>
      </c>
      <c r="B3367" s="67">
        <v>1</v>
      </c>
      <c r="C3367" s="63">
        <v>6</v>
      </c>
      <c r="D3367" s="63">
        <v>2016</v>
      </c>
      <c r="E3367" s="63" t="s">
        <v>50</v>
      </c>
    </row>
    <row r="3368" spans="1:5">
      <c r="A3368" s="67">
        <v>6740</v>
      </c>
      <c r="B3368" s="67">
        <v>1</v>
      </c>
      <c r="C3368" s="63">
        <v>6</v>
      </c>
      <c r="D3368" s="63">
        <v>2016</v>
      </c>
      <c r="E3368" s="63" t="s">
        <v>50</v>
      </c>
    </row>
    <row r="3369" spans="1:5">
      <c r="A3369" s="67">
        <v>6743</v>
      </c>
      <c r="B3369" s="67">
        <v>1</v>
      </c>
      <c r="C3369" s="63">
        <v>6</v>
      </c>
      <c r="D3369" s="63">
        <v>2016</v>
      </c>
      <c r="E3369" s="63" t="s">
        <v>50</v>
      </c>
    </row>
    <row r="3370" spans="1:5">
      <c r="A3370" s="67">
        <v>6751</v>
      </c>
      <c r="B3370" s="67">
        <v>2</v>
      </c>
      <c r="C3370" s="63">
        <v>27</v>
      </c>
      <c r="D3370" s="63">
        <v>1782</v>
      </c>
      <c r="E3370" s="63" t="s">
        <v>50</v>
      </c>
    </row>
    <row r="3371" spans="1:5">
      <c r="A3371" s="67">
        <v>6753</v>
      </c>
      <c r="B3371" s="67">
        <v>2</v>
      </c>
      <c r="C3371" s="63">
        <v>27</v>
      </c>
      <c r="D3371" s="63">
        <v>1782</v>
      </c>
      <c r="E3371" s="63" t="s">
        <v>50</v>
      </c>
    </row>
    <row r="3372" spans="1:5">
      <c r="A3372" s="67">
        <v>6754</v>
      </c>
      <c r="B3372" s="67">
        <v>2</v>
      </c>
      <c r="C3372" s="63">
        <v>27</v>
      </c>
      <c r="D3372" s="63">
        <v>1782</v>
      </c>
      <c r="E3372" s="63" t="s">
        <v>50</v>
      </c>
    </row>
    <row r="3373" spans="1:5">
      <c r="A3373" s="67">
        <v>6758</v>
      </c>
      <c r="B3373" s="67">
        <v>2</v>
      </c>
      <c r="C3373" s="63">
        <v>27</v>
      </c>
      <c r="D3373" s="63">
        <v>1782</v>
      </c>
      <c r="E3373" s="63" t="s">
        <v>50</v>
      </c>
    </row>
    <row r="3374" spans="1:5">
      <c r="A3374" s="67">
        <v>6760</v>
      </c>
      <c r="B3374" s="67">
        <v>2</v>
      </c>
      <c r="C3374" s="63">
        <v>27</v>
      </c>
      <c r="D3374" s="63">
        <v>1782</v>
      </c>
      <c r="E3374" s="63" t="s">
        <v>50</v>
      </c>
    </row>
    <row r="3375" spans="1:5">
      <c r="A3375" s="67">
        <v>6761</v>
      </c>
      <c r="B3375" s="67">
        <v>2</v>
      </c>
      <c r="C3375" s="63">
        <v>27</v>
      </c>
      <c r="D3375" s="63">
        <v>1782</v>
      </c>
      <c r="E3375" s="63" t="s">
        <v>50</v>
      </c>
    </row>
    <row r="3376" spans="1:5">
      <c r="A3376" s="67">
        <v>6762</v>
      </c>
      <c r="B3376" s="67">
        <v>2</v>
      </c>
      <c r="C3376" s="63">
        <v>27</v>
      </c>
      <c r="D3376" s="63">
        <v>1782</v>
      </c>
      <c r="E3376" s="63" t="s">
        <v>50</v>
      </c>
    </row>
    <row r="3377" spans="1:5">
      <c r="A3377" s="67">
        <v>6765</v>
      </c>
      <c r="B3377" s="67">
        <v>1</v>
      </c>
      <c r="C3377" s="63">
        <v>6</v>
      </c>
      <c r="D3377" s="63">
        <v>2016</v>
      </c>
      <c r="E3377" s="63" t="s">
        <v>50</v>
      </c>
    </row>
    <row r="3378" spans="1:5">
      <c r="A3378" s="67">
        <v>6770</v>
      </c>
      <c r="B3378" s="67">
        <v>1</v>
      </c>
      <c r="C3378" s="63">
        <v>6</v>
      </c>
      <c r="D3378" s="63">
        <v>2016</v>
      </c>
      <c r="E3378" s="63" t="s">
        <v>50</v>
      </c>
    </row>
    <row r="3379" spans="1:5">
      <c r="A3379" s="67">
        <v>6798</v>
      </c>
      <c r="B3379" s="67">
        <v>1</v>
      </c>
      <c r="C3379" s="63">
        <v>6</v>
      </c>
      <c r="D3379" s="63">
        <v>2016</v>
      </c>
      <c r="E3379" s="63" t="s">
        <v>50</v>
      </c>
    </row>
    <row r="3380" spans="1:5">
      <c r="A3380" s="67">
        <v>6799</v>
      </c>
      <c r="B3380" s="67">
        <v>1</v>
      </c>
      <c r="C3380" s="63">
        <v>6</v>
      </c>
      <c r="D3380" s="63">
        <v>2016</v>
      </c>
      <c r="E3380" s="63" t="s">
        <v>50</v>
      </c>
    </row>
    <row r="3381" spans="1:5">
      <c r="A3381" s="67">
        <v>6803</v>
      </c>
      <c r="B3381" s="67">
        <v>7</v>
      </c>
      <c r="C3381" s="63">
        <v>680</v>
      </c>
      <c r="D3381" s="63">
        <v>340</v>
      </c>
      <c r="E3381" s="63" t="s">
        <v>50</v>
      </c>
    </row>
    <row r="3382" spans="1:5">
      <c r="A3382" s="67">
        <v>6809</v>
      </c>
      <c r="B3382" s="67">
        <v>7</v>
      </c>
      <c r="C3382" s="63">
        <v>680</v>
      </c>
      <c r="D3382" s="63">
        <v>340</v>
      </c>
      <c r="E3382" s="63" t="s">
        <v>50</v>
      </c>
    </row>
    <row r="3383" spans="1:5">
      <c r="A3383" s="67">
        <v>6812</v>
      </c>
      <c r="B3383" s="67">
        <v>7</v>
      </c>
      <c r="C3383" s="63">
        <v>680</v>
      </c>
      <c r="D3383" s="63">
        <v>340</v>
      </c>
      <c r="E3383" s="63" t="s">
        <v>50</v>
      </c>
    </row>
    <row r="3384" spans="1:5">
      <c r="A3384" s="67">
        <v>6817</v>
      </c>
      <c r="B3384" s="67">
        <v>7</v>
      </c>
      <c r="C3384" s="63">
        <v>680</v>
      </c>
      <c r="D3384" s="63">
        <v>340</v>
      </c>
      <c r="E3384" s="63" t="s">
        <v>50</v>
      </c>
    </row>
    <row r="3385" spans="1:5">
      <c r="A3385" s="67">
        <v>6820</v>
      </c>
      <c r="B3385" s="67">
        <v>7</v>
      </c>
      <c r="C3385" s="63">
        <v>680</v>
      </c>
      <c r="D3385" s="63">
        <v>340</v>
      </c>
      <c r="E3385" s="63" t="s">
        <v>50</v>
      </c>
    </row>
    <row r="3386" spans="1:5">
      <c r="A3386" s="67">
        <v>6824</v>
      </c>
      <c r="B3386" s="67">
        <v>7</v>
      </c>
      <c r="C3386" s="63">
        <v>680</v>
      </c>
      <c r="D3386" s="63">
        <v>340</v>
      </c>
      <c r="E3386" s="63" t="s">
        <v>50</v>
      </c>
    </row>
    <row r="3387" spans="1:5">
      <c r="A3387" s="67">
        <v>6825</v>
      </c>
      <c r="B3387" s="67">
        <v>7</v>
      </c>
      <c r="C3387" s="63">
        <v>680</v>
      </c>
      <c r="D3387" s="63">
        <v>340</v>
      </c>
      <c r="E3387" s="63" t="s">
        <v>50</v>
      </c>
    </row>
    <row r="3388" spans="1:5">
      <c r="A3388" s="67">
        <v>6826</v>
      </c>
      <c r="B3388" s="67">
        <v>7</v>
      </c>
      <c r="C3388" s="63">
        <v>680</v>
      </c>
      <c r="D3388" s="63">
        <v>340</v>
      </c>
      <c r="E3388" s="63" t="s">
        <v>50</v>
      </c>
    </row>
    <row r="3389" spans="1:5">
      <c r="A3389" s="67">
        <v>6827</v>
      </c>
      <c r="B3389" s="67">
        <v>7</v>
      </c>
      <c r="C3389" s="63">
        <v>680</v>
      </c>
      <c r="D3389" s="63">
        <v>340</v>
      </c>
      <c r="E3389" s="63" t="s">
        <v>50</v>
      </c>
    </row>
    <row r="3390" spans="1:5">
      <c r="A3390" s="67">
        <v>6828</v>
      </c>
      <c r="B3390" s="67">
        <v>7</v>
      </c>
      <c r="C3390" s="63">
        <v>680</v>
      </c>
      <c r="D3390" s="63">
        <v>340</v>
      </c>
      <c r="E3390" s="63" t="s">
        <v>50</v>
      </c>
    </row>
    <row r="3391" spans="1:5">
      <c r="A3391" s="67">
        <v>6829</v>
      </c>
      <c r="B3391" s="67">
        <v>7</v>
      </c>
      <c r="C3391" s="63">
        <v>680</v>
      </c>
      <c r="D3391" s="63">
        <v>340</v>
      </c>
      <c r="E3391" s="63" t="s">
        <v>50</v>
      </c>
    </row>
    <row r="3392" spans="1:5">
      <c r="A3392" s="67">
        <v>6830</v>
      </c>
      <c r="B3392" s="67">
        <v>7</v>
      </c>
      <c r="C3392" s="63">
        <v>680</v>
      </c>
      <c r="D3392" s="63">
        <v>340</v>
      </c>
      <c r="E3392" s="63" t="s">
        <v>50</v>
      </c>
    </row>
    <row r="3393" spans="1:5">
      <c r="A3393" s="67">
        <v>6831</v>
      </c>
      <c r="B3393" s="67">
        <v>7</v>
      </c>
      <c r="C3393" s="63">
        <v>680</v>
      </c>
      <c r="D3393" s="63">
        <v>340</v>
      </c>
      <c r="E3393" s="63" t="s">
        <v>50</v>
      </c>
    </row>
    <row r="3394" spans="1:5">
      <c r="A3394" s="67">
        <v>6832</v>
      </c>
      <c r="B3394" s="67">
        <v>7</v>
      </c>
      <c r="C3394" s="63">
        <v>680</v>
      </c>
      <c r="D3394" s="63">
        <v>340</v>
      </c>
      <c r="E3394" s="63" t="s">
        <v>50</v>
      </c>
    </row>
    <row r="3395" spans="1:5">
      <c r="A3395" s="67">
        <v>6833</v>
      </c>
      <c r="B3395" s="67">
        <v>7</v>
      </c>
      <c r="C3395" s="63">
        <v>680</v>
      </c>
      <c r="D3395" s="63">
        <v>340</v>
      </c>
      <c r="E3395" s="63" t="s">
        <v>50</v>
      </c>
    </row>
    <row r="3396" spans="1:5">
      <c r="A3396" s="67">
        <v>6834</v>
      </c>
      <c r="B3396" s="67">
        <v>7</v>
      </c>
      <c r="C3396" s="63">
        <v>680</v>
      </c>
      <c r="D3396" s="63">
        <v>340</v>
      </c>
      <c r="E3396" s="63" t="s">
        <v>50</v>
      </c>
    </row>
    <row r="3397" spans="1:5">
      <c r="A3397" s="67">
        <v>6836</v>
      </c>
      <c r="B3397" s="67">
        <v>7</v>
      </c>
      <c r="C3397" s="63">
        <v>680</v>
      </c>
      <c r="D3397" s="63">
        <v>340</v>
      </c>
      <c r="E3397" s="63" t="s">
        <v>50</v>
      </c>
    </row>
    <row r="3398" spans="1:5">
      <c r="A3398" s="67">
        <v>6837</v>
      </c>
      <c r="B3398" s="67">
        <v>7</v>
      </c>
      <c r="C3398" s="63">
        <v>680</v>
      </c>
      <c r="D3398" s="63">
        <v>340</v>
      </c>
      <c r="E3398" s="63" t="s">
        <v>50</v>
      </c>
    </row>
    <row r="3399" spans="1:5">
      <c r="A3399" s="67">
        <v>6838</v>
      </c>
      <c r="B3399" s="67">
        <v>7</v>
      </c>
      <c r="C3399" s="63">
        <v>680</v>
      </c>
      <c r="D3399" s="63">
        <v>340</v>
      </c>
      <c r="E3399" s="63" t="s">
        <v>50</v>
      </c>
    </row>
    <row r="3400" spans="1:5">
      <c r="A3400" s="67">
        <v>6839</v>
      </c>
      <c r="B3400" s="67">
        <v>7</v>
      </c>
      <c r="C3400" s="63">
        <v>680</v>
      </c>
      <c r="D3400" s="63">
        <v>340</v>
      </c>
      <c r="E3400" s="63" t="s">
        <v>50</v>
      </c>
    </row>
    <row r="3401" spans="1:5">
      <c r="A3401" s="67">
        <v>6840</v>
      </c>
      <c r="B3401" s="67">
        <v>7</v>
      </c>
      <c r="C3401" s="63">
        <v>680</v>
      </c>
      <c r="D3401" s="63">
        <v>340</v>
      </c>
      <c r="E3401" s="63" t="s">
        <v>50</v>
      </c>
    </row>
    <row r="3402" spans="1:5">
      <c r="A3402" s="67">
        <v>6841</v>
      </c>
      <c r="B3402" s="67">
        <v>7</v>
      </c>
      <c r="C3402" s="63">
        <v>680</v>
      </c>
      <c r="D3402" s="63">
        <v>340</v>
      </c>
      <c r="E3402" s="63" t="s">
        <v>50</v>
      </c>
    </row>
    <row r="3403" spans="1:5">
      <c r="A3403" s="67">
        <v>6842</v>
      </c>
      <c r="B3403" s="67">
        <v>7</v>
      </c>
      <c r="C3403" s="63">
        <v>680</v>
      </c>
      <c r="D3403" s="63">
        <v>340</v>
      </c>
      <c r="E3403" s="63" t="s">
        <v>50</v>
      </c>
    </row>
    <row r="3404" spans="1:5">
      <c r="A3404" s="67">
        <v>6843</v>
      </c>
      <c r="B3404" s="67">
        <v>7</v>
      </c>
      <c r="C3404" s="63">
        <v>680</v>
      </c>
      <c r="D3404" s="63">
        <v>340</v>
      </c>
      <c r="E3404" s="63" t="s">
        <v>50</v>
      </c>
    </row>
    <row r="3405" spans="1:5">
      <c r="A3405" s="67">
        <v>6844</v>
      </c>
      <c r="B3405" s="67">
        <v>7</v>
      </c>
      <c r="C3405" s="63">
        <v>680</v>
      </c>
      <c r="D3405" s="63">
        <v>340</v>
      </c>
      <c r="E3405" s="63" t="s">
        <v>50</v>
      </c>
    </row>
    <row r="3406" spans="1:5">
      <c r="A3406" s="67">
        <v>6845</v>
      </c>
      <c r="B3406" s="67">
        <v>7</v>
      </c>
      <c r="C3406" s="63">
        <v>680</v>
      </c>
      <c r="D3406" s="63">
        <v>340</v>
      </c>
      <c r="E3406" s="63" t="s">
        <v>50</v>
      </c>
    </row>
    <row r="3407" spans="1:5">
      <c r="A3407" s="67">
        <v>6846</v>
      </c>
      <c r="B3407" s="67">
        <v>7</v>
      </c>
      <c r="C3407" s="63">
        <v>680</v>
      </c>
      <c r="D3407" s="63">
        <v>340</v>
      </c>
      <c r="E3407" s="63" t="s">
        <v>50</v>
      </c>
    </row>
    <row r="3408" spans="1:5">
      <c r="A3408" s="67">
        <v>6847</v>
      </c>
      <c r="B3408" s="67">
        <v>7</v>
      </c>
      <c r="C3408" s="63">
        <v>680</v>
      </c>
      <c r="D3408" s="63">
        <v>340</v>
      </c>
      <c r="E3408" s="63" t="s">
        <v>50</v>
      </c>
    </row>
    <row r="3409" spans="1:5">
      <c r="A3409" s="67">
        <v>6848</v>
      </c>
      <c r="B3409" s="67">
        <v>7</v>
      </c>
      <c r="C3409" s="63">
        <v>680</v>
      </c>
      <c r="D3409" s="63">
        <v>340</v>
      </c>
      <c r="E3409" s="63" t="s">
        <v>50</v>
      </c>
    </row>
    <row r="3410" spans="1:5">
      <c r="A3410" s="67">
        <v>6849</v>
      </c>
      <c r="B3410" s="67">
        <v>7</v>
      </c>
      <c r="C3410" s="63">
        <v>680</v>
      </c>
      <c r="D3410" s="63">
        <v>340</v>
      </c>
      <c r="E3410" s="63" t="s">
        <v>50</v>
      </c>
    </row>
    <row r="3411" spans="1:5">
      <c r="A3411" s="67">
        <v>6850</v>
      </c>
      <c r="B3411" s="67">
        <v>7</v>
      </c>
      <c r="C3411" s="63">
        <v>680</v>
      </c>
      <c r="D3411" s="63">
        <v>340</v>
      </c>
      <c r="E3411" s="63" t="s">
        <v>50</v>
      </c>
    </row>
    <row r="3412" spans="1:5">
      <c r="A3412" s="67">
        <v>6851</v>
      </c>
      <c r="B3412" s="67">
        <v>7</v>
      </c>
      <c r="C3412" s="63">
        <v>680</v>
      </c>
      <c r="D3412" s="63">
        <v>340</v>
      </c>
      <c r="E3412" s="63" t="s">
        <v>50</v>
      </c>
    </row>
    <row r="3413" spans="1:5">
      <c r="A3413" s="67">
        <v>6865</v>
      </c>
      <c r="B3413" s="67">
        <v>7</v>
      </c>
      <c r="C3413" s="63">
        <v>680</v>
      </c>
      <c r="D3413" s="63">
        <v>340</v>
      </c>
      <c r="E3413" s="63" t="s">
        <v>50</v>
      </c>
    </row>
    <row r="3414" spans="1:5">
      <c r="A3414" s="67">
        <v>6872</v>
      </c>
      <c r="B3414" s="67">
        <v>7</v>
      </c>
      <c r="C3414" s="63">
        <v>680</v>
      </c>
      <c r="D3414" s="63">
        <v>340</v>
      </c>
      <c r="E3414" s="63" t="s">
        <v>50</v>
      </c>
    </row>
    <row r="3415" spans="1:5">
      <c r="A3415" s="67">
        <v>6873</v>
      </c>
      <c r="B3415" s="67">
        <v>7</v>
      </c>
      <c r="C3415" s="63">
        <v>680</v>
      </c>
      <c r="D3415" s="63">
        <v>340</v>
      </c>
      <c r="E3415" s="63" t="s">
        <v>50</v>
      </c>
    </row>
    <row r="3416" spans="1:5">
      <c r="A3416" s="67">
        <v>6892</v>
      </c>
      <c r="B3416" s="67">
        <v>7</v>
      </c>
      <c r="C3416" s="63">
        <v>680</v>
      </c>
      <c r="D3416" s="63">
        <v>340</v>
      </c>
      <c r="E3416" s="63" t="s">
        <v>50</v>
      </c>
    </row>
    <row r="3417" spans="1:5">
      <c r="A3417" s="67">
        <v>6893</v>
      </c>
      <c r="B3417" s="67">
        <v>7</v>
      </c>
      <c r="C3417" s="63">
        <v>680</v>
      </c>
      <c r="D3417" s="63">
        <v>340</v>
      </c>
      <c r="E3417" s="63" t="s">
        <v>50</v>
      </c>
    </row>
    <row r="3418" spans="1:5">
      <c r="A3418" s="67">
        <v>6900</v>
      </c>
      <c r="B3418" s="67">
        <v>7</v>
      </c>
      <c r="C3418" s="63">
        <v>680</v>
      </c>
      <c r="D3418" s="63">
        <v>340</v>
      </c>
      <c r="E3418" s="63" t="s">
        <v>50</v>
      </c>
    </row>
    <row r="3419" spans="1:5">
      <c r="A3419" s="67">
        <v>6901</v>
      </c>
      <c r="B3419" s="67">
        <v>7</v>
      </c>
      <c r="C3419" s="63">
        <v>680</v>
      </c>
      <c r="D3419" s="63">
        <v>340</v>
      </c>
      <c r="E3419" s="63" t="s">
        <v>50</v>
      </c>
    </row>
    <row r="3420" spans="1:5">
      <c r="A3420" s="67">
        <v>6902</v>
      </c>
      <c r="B3420" s="67">
        <v>7</v>
      </c>
      <c r="C3420" s="63">
        <v>680</v>
      </c>
      <c r="D3420" s="63">
        <v>340</v>
      </c>
      <c r="E3420" s="63" t="s">
        <v>50</v>
      </c>
    </row>
    <row r="3421" spans="1:5">
      <c r="A3421" s="67">
        <v>6903</v>
      </c>
      <c r="B3421" s="67">
        <v>7</v>
      </c>
      <c r="C3421" s="63">
        <v>680</v>
      </c>
      <c r="D3421" s="63">
        <v>340</v>
      </c>
      <c r="E3421" s="63" t="s">
        <v>50</v>
      </c>
    </row>
    <row r="3422" spans="1:5">
      <c r="A3422" s="67">
        <v>6904</v>
      </c>
      <c r="B3422" s="67">
        <v>7</v>
      </c>
      <c r="C3422" s="63">
        <v>680</v>
      </c>
      <c r="D3422" s="63">
        <v>340</v>
      </c>
      <c r="E3422" s="63" t="s">
        <v>50</v>
      </c>
    </row>
    <row r="3423" spans="1:5">
      <c r="A3423" s="67">
        <v>6905</v>
      </c>
      <c r="B3423" s="67">
        <v>7</v>
      </c>
      <c r="C3423" s="63">
        <v>680</v>
      </c>
      <c r="D3423" s="63">
        <v>340</v>
      </c>
      <c r="E3423" s="63" t="s">
        <v>50</v>
      </c>
    </row>
    <row r="3424" spans="1:5">
      <c r="A3424" s="67">
        <v>6906</v>
      </c>
      <c r="B3424" s="67">
        <v>7</v>
      </c>
      <c r="C3424" s="63">
        <v>680</v>
      </c>
      <c r="D3424" s="63">
        <v>340</v>
      </c>
      <c r="E3424" s="63" t="s">
        <v>50</v>
      </c>
    </row>
    <row r="3425" spans="1:5">
      <c r="A3425" s="67">
        <v>6907</v>
      </c>
      <c r="B3425" s="67">
        <v>7</v>
      </c>
      <c r="C3425" s="63">
        <v>680</v>
      </c>
      <c r="D3425" s="63">
        <v>340</v>
      </c>
      <c r="E3425" s="63" t="s">
        <v>50</v>
      </c>
    </row>
    <row r="3426" spans="1:5">
      <c r="A3426" s="67">
        <v>6909</v>
      </c>
      <c r="B3426" s="67">
        <v>7</v>
      </c>
      <c r="C3426" s="63">
        <v>680</v>
      </c>
      <c r="D3426" s="63">
        <v>340</v>
      </c>
      <c r="E3426" s="63" t="s">
        <v>50</v>
      </c>
    </row>
    <row r="3427" spans="1:5">
      <c r="A3427" s="67">
        <v>6910</v>
      </c>
      <c r="B3427" s="67">
        <v>7</v>
      </c>
      <c r="C3427" s="63">
        <v>680</v>
      </c>
      <c r="D3427" s="63">
        <v>340</v>
      </c>
      <c r="E3427" s="63" t="s">
        <v>50</v>
      </c>
    </row>
    <row r="3428" spans="1:5">
      <c r="A3428" s="67">
        <v>6911</v>
      </c>
      <c r="B3428" s="67">
        <v>7</v>
      </c>
      <c r="C3428" s="63">
        <v>680</v>
      </c>
      <c r="D3428" s="63">
        <v>340</v>
      </c>
      <c r="E3428" s="63" t="s">
        <v>50</v>
      </c>
    </row>
    <row r="3429" spans="1:5">
      <c r="A3429" s="67">
        <v>6912</v>
      </c>
      <c r="B3429" s="67">
        <v>7</v>
      </c>
      <c r="C3429" s="63">
        <v>680</v>
      </c>
      <c r="D3429" s="63">
        <v>340</v>
      </c>
      <c r="E3429" s="63" t="s">
        <v>50</v>
      </c>
    </row>
    <row r="3430" spans="1:5">
      <c r="A3430" s="67">
        <v>6913</v>
      </c>
      <c r="B3430" s="67">
        <v>7</v>
      </c>
      <c r="C3430" s="63">
        <v>680</v>
      </c>
      <c r="D3430" s="63">
        <v>340</v>
      </c>
      <c r="E3430" s="63" t="s">
        <v>50</v>
      </c>
    </row>
    <row r="3431" spans="1:5">
      <c r="A3431" s="67">
        <v>6914</v>
      </c>
      <c r="B3431" s="67">
        <v>7</v>
      </c>
      <c r="C3431" s="63">
        <v>680</v>
      </c>
      <c r="D3431" s="63">
        <v>340</v>
      </c>
      <c r="E3431" s="63" t="s">
        <v>50</v>
      </c>
    </row>
    <row r="3432" spans="1:5">
      <c r="A3432" s="67">
        <v>6915</v>
      </c>
      <c r="B3432" s="67">
        <v>7</v>
      </c>
      <c r="C3432" s="63">
        <v>680</v>
      </c>
      <c r="D3432" s="63">
        <v>340</v>
      </c>
      <c r="E3432" s="63" t="s">
        <v>50</v>
      </c>
    </row>
    <row r="3433" spans="1:5">
      <c r="A3433" s="67">
        <v>6916</v>
      </c>
      <c r="B3433" s="67">
        <v>7</v>
      </c>
      <c r="C3433" s="63">
        <v>680</v>
      </c>
      <c r="D3433" s="63">
        <v>340</v>
      </c>
      <c r="E3433" s="63" t="s">
        <v>50</v>
      </c>
    </row>
    <row r="3434" spans="1:5">
      <c r="A3434" s="67">
        <v>6917</v>
      </c>
      <c r="B3434" s="67">
        <v>7</v>
      </c>
      <c r="C3434" s="63">
        <v>680</v>
      </c>
      <c r="D3434" s="63">
        <v>340</v>
      </c>
      <c r="E3434" s="63" t="s">
        <v>50</v>
      </c>
    </row>
    <row r="3435" spans="1:5">
      <c r="A3435" s="67">
        <v>6918</v>
      </c>
      <c r="B3435" s="67">
        <v>7</v>
      </c>
      <c r="C3435" s="63">
        <v>680</v>
      </c>
      <c r="D3435" s="63">
        <v>340</v>
      </c>
      <c r="E3435" s="63" t="s">
        <v>50</v>
      </c>
    </row>
    <row r="3436" spans="1:5">
      <c r="A3436" s="67">
        <v>6919</v>
      </c>
      <c r="B3436" s="67">
        <v>7</v>
      </c>
      <c r="C3436" s="63">
        <v>680</v>
      </c>
      <c r="D3436" s="63">
        <v>340</v>
      </c>
      <c r="E3436" s="63" t="s">
        <v>50</v>
      </c>
    </row>
    <row r="3437" spans="1:5">
      <c r="A3437" s="67">
        <v>6920</v>
      </c>
      <c r="B3437" s="67">
        <v>7</v>
      </c>
      <c r="C3437" s="63">
        <v>680</v>
      </c>
      <c r="D3437" s="63">
        <v>340</v>
      </c>
      <c r="E3437" s="63" t="s">
        <v>50</v>
      </c>
    </row>
    <row r="3438" spans="1:5">
      <c r="A3438" s="67">
        <v>6921</v>
      </c>
      <c r="B3438" s="67">
        <v>7</v>
      </c>
      <c r="C3438" s="63">
        <v>680</v>
      </c>
      <c r="D3438" s="63">
        <v>340</v>
      </c>
      <c r="E3438" s="63" t="s">
        <v>50</v>
      </c>
    </row>
    <row r="3439" spans="1:5">
      <c r="A3439" s="67">
        <v>6922</v>
      </c>
      <c r="B3439" s="67">
        <v>7</v>
      </c>
      <c r="C3439" s="63">
        <v>680</v>
      </c>
      <c r="D3439" s="63">
        <v>340</v>
      </c>
      <c r="E3439" s="63" t="s">
        <v>50</v>
      </c>
    </row>
    <row r="3440" spans="1:5">
      <c r="A3440" s="67">
        <v>6923</v>
      </c>
      <c r="B3440" s="67">
        <v>7</v>
      </c>
      <c r="C3440" s="63">
        <v>680</v>
      </c>
      <c r="D3440" s="63">
        <v>340</v>
      </c>
      <c r="E3440" s="63" t="s">
        <v>50</v>
      </c>
    </row>
    <row r="3441" spans="1:5">
      <c r="A3441" s="67">
        <v>6924</v>
      </c>
      <c r="B3441" s="67">
        <v>7</v>
      </c>
      <c r="C3441" s="63">
        <v>680</v>
      </c>
      <c r="D3441" s="63">
        <v>340</v>
      </c>
      <c r="E3441" s="63" t="s">
        <v>50</v>
      </c>
    </row>
    <row r="3442" spans="1:5">
      <c r="A3442" s="67">
        <v>6925</v>
      </c>
      <c r="B3442" s="67">
        <v>7</v>
      </c>
      <c r="C3442" s="63">
        <v>680</v>
      </c>
      <c r="D3442" s="63">
        <v>340</v>
      </c>
      <c r="E3442" s="63" t="s">
        <v>50</v>
      </c>
    </row>
    <row r="3443" spans="1:5">
      <c r="A3443" s="67">
        <v>6926</v>
      </c>
      <c r="B3443" s="67">
        <v>7</v>
      </c>
      <c r="C3443" s="63">
        <v>680</v>
      </c>
      <c r="D3443" s="63">
        <v>340</v>
      </c>
      <c r="E3443" s="63" t="s">
        <v>50</v>
      </c>
    </row>
    <row r="3444" spans="1:5">
      <c r="A3444" s="67">
        <v>6927</v>
      </c>
      <c r="B3444" s="67">
        <v>7</v>
      </c>
      <c r="C3444" s="63">
        <v>680</v>
      </c>
      <c r="D3444" s="63">
        <v>340</v>
      </c>
      <c r="E3444" s="63" t="s">
        <v>50</v>
      </c>
    </row>
    <row r="3445" spans="1:5">
      <c r="A3445" s="67">
        <v>6928</v>
      </c>
      <c r="B3445" s="67">
        <v>7</v>
      </c>
      <c r="C3445" s="63">
        <v>680</v>
      </c>
      <c r="D3445" s="63">
        <v>340</v>
      </c>
      <c r="E3445" s="63" t="s">
        <v>50</v>
      </c>
    </row>
    <row r="3446" spans="1:5">
      <c r="A3446" s="67">
        <v>6929</v>
      </c>
      <c r="B3446" s="67">
        <v>7</v>
      </c>
      <c r="C3446" s="63">
        <v>680</v>
      </c>
      <c r="D3446" s="63">
        <v>340</v>
      </c>
      <c r="E3446" s="63" t="s">
        <v>50</v>
      </c>
    </row>
    <row r="3447" spans="1:5">
      <c r="A3447" s="67">
        <v>6931</v>
      </c>
      <c r="B3447" s="67">
        <v>7</v>
      </c>
      <c r="C3447" s="63">
        <v>680</v>
      </c>
      <c r="D3447" s="63">
        <v>340</v>
      </c>
      <c r="E3447" s="63" t="s">
        <v>50</v>
      </c>
    </row>
    <row r="3448" spans="1:5">
      <c r="A3448" s="67">
        <v>6932</v>
      </c>
      <c r="B3448" s="67">
        <v>7</v>
      </c>
      <c r="C3448" s="63">
        <v>680</v>
      </c>
      <c r="D3448" s="63">
        <v>340</v>
      </c>
      <c r="E3448" s="63" t="s">
        <v>50</v>
      </c>
    </row>
    <row r="3449" spans="1:5">
      <c r="A3449" s="67">
        <v>6933</v>
      </c>
      <c r="B3449" s="67">
        <v>7</v>
      </c>
      <c r="C3449" s="63">
        <v>680</v>
      </c>
      <c r="D3449" s="63">
        <v>340</v>
      </c>
      <c r="E3449" s="63" t="s">
        <v>50</v>
      </c>
    </row>
    <row r="3450" spans="1:5">
      <c r="A3450" s="67">
        <v>6934</v>
      </c>
      <c r="B3450" s="67">
        <v>7</v>
      </c>
      <c r="C3450" s="63">
        <v>680</v>
      </c>
      <c r="D3450" s="63">
        <v>340</v>
      </c>
      <c r="E3450" s="63" t="s">
        <v>50</v>
      </c>
    </row>
    <row r="3451" spans="1:5">
      <c r="A3451" s="67">
        <v>6935</v>
      </c>
      <c r="B3451" s="67">
        <v>7</v>
      </c>
      <c r="C3451" s="63">
        <v>680</v>
      </c>
      <c r="D3451" s="63">
        <v>340</v>
      </c>
      <c r="E3451" s="63" t="s">
        <v>50</v>
      </c>
    </row>
    <row r="3452" spans="1:5">
      <c r="A3452" s="67">
        <v>6936</v>
      </c>
      <c r="B3452" s="67">
        <v>7</v>
      </c>
      <c r="C3452" s="63">
        <v>680</v>
      </c>
      <c r="D3452" s="63">
        <v>340</v>
      </c>
      <c r="E3452" s="63" t="s">
        <v>50</v>
      </c>
    </row>
    <row r="3453" spans="1:5">
      <c r="A3453" s="67">
        <v>6937</v>
      </c>
      <c r="B3453" s="67">
        <v>7</v>
      </c>
      <c r="C3453" s="63">
        <v>680</v>
      </c>
      <c r="D3453" s="63">
        <v>340</v>
      </c>
      <c r="E3453" s="63" t="s">
        <v>50</v>
      </c>
    </row>
    <row r="3454" spans="1:5">
      <c r="A3454" s="67">
        <v>6938</v>
      </c>
      <c r="B3454" s="67">
        <v>7</v>
      </c>
      <c r="C3454" s="63">
        <v>680</v>
      </c>
      <c r="D3454" s="63">
        <v>340</v>
      </c>
      <c r="E3454" s="63" t="s">
        <v>50</v>
      </c>
    </row>
    <row r="3455" spans="1:5">
      <c r="A3455" s="67">
        <v>6939</v>
      </c>
      <c r="B3455" s="67">
        <v>7</v>
      </c>
      <c r="C3455" s="63">
        <v>680</v>
      </c>
      <c r="D3455" s="63">
        <v>340</v>
      </c>
      <c r="E3455" s="63" t="s">
        <v>50</v>
      </c>
    </row>
    <row r="3456" spans="1:5">
      <c r="A3456" s="67">
        <v>6940</v>
      </c>
      <c r="B3456" s="67">
        <v>7</v>
      </c>
      <c r="C3456" s="63">
        <v>680</v>
      </c>
      <c r="D3456" s="63">
        <v>340</v>
      </c>
      <c r="E3456" s="63" t="s">
        <v>50</v>
      </c>
    </row>
    <row r="3457" spans="1:5">
      <c r="A3457" s="67">
        <v>6941</v>
      </c>
      <c r="B3457" s="67">
        <v>7</v>
      </c>
      <c r="C3457" s="63">
        <v>680</v>
      </c>
      <c r="D3457" s="63">
        <v>340</v>
      </c>
      <c r="E3457" s="63" t="s">
        <v>50</v>
      </c>
    </row>
    <row r="3458" spans="1:5">
      <c r="A3458" s="67">
        <v>6942</v>
      </c>
      <c r="B3458" s="67">
        <v>7</v>
      </c>
      <c r="C3458" s="63">
        <v>680</v>
      </c>
      <c r="D3458" s="63">
        <v>340</v>
      </c>
      <c r="E3458" s="63" t="s">
        <v>50</v>
      </c>
    </row>
    <row r="3459" spans="1:5">
      <c r="A3459" s="67">
        <v>6943</v>
      </c>
      <c r="B3459" s="67">
        <v>7</v>
      </c>
      <c r="C3459" s="63">
        <v>680</v>
      </c>
      <c r="D3459" s="63">
        <v>340</v>
      </c>
      <c r="E3459" s="63" t="s">
        <v>50</v>
      </c>
    </row>
    <row r="3460" spans="1:5">
      <c r="A3460" s="67">
        <v>6944</v>
      </c>
      <c r="B3460" s="67">
        <v>7</v>
      </c>
      <c r="C3460" s="63">
        <v>680</v>
      </c>
      <c r="D3460" s="63">
        <v>340</v>
      </c>
      <c r="E3460" s="63" t="s">
        <v>50</v>
      </c>
    </row>
    <row r="3461" spans="1:5">
      <c r="A3461" s="67">
        <v>6945</v>
      </c>
      <c r="B3461" s="67">
        <v>7</v>
      </c>
      <c r="C3461" s="63">
        <v>680</v>
      </c>
      <c r="D3461" s="63">
        <v>340</v>
      </c>
      <c r="E3461" s="63" t="s">
        <v>50</v>
      </c>
    </row>
    <row r="3462" spans="1:5">
      <c r="A3462" s="67">
        <v>6946</v>
      </c>
      <c r="B3462" s="67">
        <v>7</v>
      </c>
      <c r="C3462" s="63">
        <v>680</v>
      </c>
      <c r="D3462" s="63">
        <v>340</v>
      </c>
      <c r="E3462" s="63" t="s">
        <v>50</v>
      </c>
    </row>
    <row r="3463" spans="1:5">
      <c r="A3463" s="67">
        <v>6947</v>
      </c>
      <c r="B3463" s="67">
        <v>7</v>
      </c>
      <c r="C3463" s="63">
        <v>680</v>
      </c>
      <c r="D3463" s="63">
        <v>340</v>
      </c>
      <c r="E3463" s="63" t="s">
        <v>50</v>
      </c>
    </row>
    <row r="3464" spans="1:5">
      <c r="A3464" s="67">
        <v>6951</v>
      </c>
      <c r="B3464" s="67">
        <v>7</v>
      </c>
      <c r="C3464" s="63">
        <v>680</v>
      </c>
      <c r="D3464" s="63">
        <v>340</v>
      </c>
      <c r="E3464" s="63" t="s">
        <v>50</v>
      </c>
    </row>
    <row r="3465" spans="1:5">
      <c r="A3465" s="67">
        <v>6952</v>
      </c>
      <c r="B3465" s="67">
        <v>7</v>
      </c>
      <c r="C3465" s="63">
        <v>680</v>
      </c>
      <c r="D3465" s="63">
        <v>340</v>
      </c>
      <c r="E3465" s="63" t="s">
        <v>50</v>
      </c>
    </row>
    <row r="3466" spans="1:5">
      <c r="A3466" s="67">
        <v>6953</v>
      </c>
      <c r="B3466" s="67">
        <v>7</v>
      </c>
      <c r="C3466" s="63">
        <v>680</v>
      </c>
      <c r="D3466" s="63">
        <v>340</v>
      </c>
      <c r="E3466" s="63" t="s">
        <v>50</v>
      </c>
    </row>
    <row r="3467" spans="1:5">
      <c r="A3467" s="67">
        <v>6954</v>
      </c>
      <c r="B3467" s="67">
        <v>7</v>
      </c>
      <c r="C3467" s="63">
        <v>680</v>
      </c>
      <c r="D3467" s="63">
        <v>340</v>
      </c>
      <c r="E3467" s="63" t="s">
        <v>50</v>
      </c>
    </row>
    <row r="3468" spans="1:5">
      <c r="A3468" s="67">
        <v>6955</v>
      </c>
      <c r="B3468" s="67">
        <v>7</v>
      </c>
      <c r="C3468" s="63">
        <v>680</v>
      </c>
      <c r="D3468" s="63">
        <v>340</v>
      </c>
      <c r="E3468" s="63" t="s">
        <v>50</v>
      </c>
    </row>
    <row r="3469" spans="1:5">
      <c r="A3469" s="67">
        <v>6956</v>
      </c>
      <c r="B3469" s="67">
        <v>7</v>
      </c>
      <c r="C3469" s="63">
        <v>680</v>
      </c>
      <c r="D3469" s="63">
        <v>340</v>
      </c>
      <c r="E3469" s="63" t="s">
        <v>50</v>
      </c>
    </row>
    <row r="3470" spans="1:5">
      <c r="A3470" s="67">
        <v>6957</v>
      </c>
      <c r="B3470" s="67">
        <v>7</v>
      </c>
      <c r="C3470" s="63">
        <v>680</v>
      </c>
      <c r="D3470" s="63">
        <v>340</v>
      </c>
      <c r="E3470" s="63" t="s">
        <v>50</v>
      </c>
    </row>
    <row r="3471" spans="1:5">
      <c r="A3471" s="67">
        <v>6958</v>
      </c>
      <c r="B3471" s="67">
        <v>7</v>
      </c>
      <c r="C3471" s="63">
        <v>680</v>
      </c>
      <c r="D3471" s="63">
        <v>340</v>
      </c>
      <c r="E3471" s="63" t="s">
        <v>50</v>
      </c>
    </row>
    <row r="3472" spans="1:5">
      <c r="A3472" s="67">
        <v>6959</v>
      </c>
      <c r="B3472" s="67">
        <v>7</v>
      </c>
      <c r="C3472" s="63">
        <v>680</v>
      </c>
      <c r="D3472" s="63">
        <v>340</v>
      </c>
      <c r="E3472" s="63" t="s">
        <v>50</v>
      </c>
    </row>
    <row r="3473" spans="1:5">
      <c r="A3473" s="67">
        <v>6960</v>
      </c>
      <c r="B3473" s="67">
        <v>7</v>
      </c>
      <c r="C3473" s="63">
        <v>680</v>
      </c>
      <c r="D3473" s="63">
        <v>340</v>
      </c>
      <c r="E3473" s="63" t="s">
        <v>50</v>
      </c>
    </row>
    <row r="3474" spans="1:5">
      <c r="A3474" s="67">
        <v>6961</v>
      </c>
      <c r="B3474" s="67">
        <v>7</v>
      </c>
      <c r="C3474" s="63">
        <v>680</v>
      </c>
      <c r="D3474" s="63">
        <v>340</v>
      </c>
      <c r="E3474" s="63" t="s">
        <v>50</v>
      </c>
    </row>
    <row r="3475" spans="1:5">
      <c r="A3475" s="67">
        <v>6962</v>
      </c>
      <c r="B3475" s="67">
        <v>7</v>
      </c>
      <c r="C3475" s="63">
        <v>680</v>
      </c>
      <c r="D3475" s="63">
        <v>340</v>
      </c>
      <c r="E3475" s="63" t="s">
        <v>50</v>
      </c>
    </row>
    <row r="3476" spans="1:5">
      <c r="A3476" s="67">
        <v>6963</v>
      </c>
      <c r="B3476" s="67">
        <v>7</v>
      </c>
      <c r="C3476" s="63">
        <v>680</v>
      </c>
      <c r="D3476" s="63">
        <v>340</v>
      </c>
      <c r="E3476" s="63" t="s">
        <v>50</v>
      </c>
    </row>
    <row r="3477" spans="1:5">
      <c r="A3477" s="67">
        <v>6964</v>
      </c>
      <c r="B3477" s="67">
        <v>7</v>
      </c>
      <c r="C3477" s="63">
        <v>680</v>
      </c>
      <c r="D3477" s="63">
        <v>340</v>
      </c>
      <c r="E3477" s="63" t="s">
        <v>50</v>
      </c>
    </row>
    <row r="3478" spans="1:5">
      <c r="A3478" s="67">
        <v>6965</v>
      </c>
      <c r="B3478" s="67">
        <v>7</v>
      </c>
      <c r="C3478" s="63">
        <v>680</v>
      </c>
      <c r="D3478" s="63">
        <v>340</v>
      </c>
      <c r="E3478" s="63" t="s">
        <v>50</v>
      </c>
    </row>
    <row r="3479" spans="1:5">
      <c r="A3479" s="67">
        <v>6966</v>
      </c>
      <c r="B3479" s="67">
        <v>7</v>
      </c>
      <c r="C3479" s="63">
        <v>680</v>
      </c>
      <c r="D3479" s="63">
        <v>340</v>
      </c>
      <c r="E3479" s="63" t="s">
        <v>50</v>
      </c>
    </row>
    <row r="3480" spans="1:5">
      <c r="A3480" s="67">
        <v>6967</v>
      </c>
      <c r="B3480" s="67">
        <v>7</v>
      </c>
      <c r="C3480" s="63">
        <v>680</v>
      </c>
      <c r="D3480" s="63">
        <v>340</v>
      </c>
      <c r="E3480" s="63" t="s">
        <v>50</v>
      </c>
    </row>
    <row r="3481" spans="1:5">
      <c r="A3481" s="67">
        <v>6968</v>
      </c>
      <c r="B3481" s="67">
        <v>7</v>
      </c>
      <c r="C3481" s="63">
        <v>680</v>
      </c>
      <c r="D3481" s="63">
        <v>340</v>
      </c>
      <c r="E3481" s="63" t="s">
        <v>50</v>
      </c>
    </row>
    <row r="3482" spans="1:5">
      <c r="A3482" s="67">
        <v>6969</v>
      </c>
      <c r="B3482" s="67">
        <v>7</v>
      </c>
      <c r="C3482" s="63">
        <v>680</v>
      </c>
      <c r="D3482" s="63">
        <v>340</v>
      </c>
      <c r="E3482" s="63" t="s">
        <v>50</v>
      </c>
    </row>
    <row r="3483" spans="1:5">
      <c r="A3483" s="67">
        <v>6970</v>
      </c>
      <c r="B3483" s="67">
        <v>7</v>
      </c>
      <c r="C3483" s="63">
        <v>680</v>
      </c>
      <c r="D3483" s="63">
        <v>340</v>
      </c>
      <c r="E3483" s="63" t="s">
        <v>50</v>
      </c>
    </row>
    <row r="3484" spans="1:5">
      <c r="A3484" s="67">
        <v>6971</v>
      </c>
      <c r="B3484" s="67">
        <v>7</v>
      </c>
      <c r="C3484" s="63">
        <v>680</v>
      </c>
      <c r="D3484" s="63">
        <v>340</v>
      </c>
      <c r="E3484" s="63" t="s">
        <v>50</v>
      </c>
    </row>
    <row r="3485" spans="1:5">
      <c r="A3485" s="67">
        <v>6979</v>
      </c>
      <c r="B3485" s="67">
        <v>7</v>
      </c>
      <c r="C3485" s="63">
        <v>680</v>
      </c>
      <c r="D3485" s="63">
        <v>340</v>
      </c>
      <c r="E3485" s="63" t="s">
        <v>50</v>
      </c>
    </row>
    <row r="3486" spans="1:5">
      <c r="A3486" s="67">
        <v>6980</v>
      </c>
      <c r="B3486" s="67">
        <v>7</v>
      </c>
      <c r="C3486" s="63">
        <v>680</v>
      </c>
      <c r="D3486" s="63">
        <v>340</v>
      </c>
      <c r="E3486" s="63" t="s">
        <v>50</v>
      </c>
    </row>
    <row r="3487" spans="1:5">
      <c r="A3487" s="67">
        <v>6981</v>
      </c>
      <c r="B3487" s="67">
        <v>7</v>
      </c>
      <c r="C3487" s="63">
        <v>680</v>
      </c>
      <c r="D3487" s="63">
        <v>340</v>
      </c>
      <c r="E3487" s="63" t="s">
        <v>50</v>
      </c>
    </row>
    <row r="3488" spans="1:5">
      <c r="A3488" s="67">
        <v>6982</v>
      </c>
      <c r="B3488" s="67">
        <v>7</v>
      </c>
      <c r="C3488" s="63">
        <v>680</v>
      </c>
      <c r="D3488" s="63">
        <v>340</v>
      </c>
      <c r="E3488" s="63" t="s">
        <v>50</v>
      </c>
    </row>
    <row r="3489" spans="1:5">
      <c r="A3489" s="67">
        <v>6983</v>
      </c>
      <c r="B3489" s="67">
        <v>7</v>
      </c>
      <c r="C3489" s="63">
        <v>680</v>
      </c>
      <c r="D3489" s="63">
        <v>340</v>
      </c>
      <c r="E3489" s="63" t="s">
        <v>50</v>
      </c>
    </row>
    <row r="3490" spans="1:5">
      <c r="A3490" s="67">
        <v>6984</v>
      </c>
      <c r="B3490" s="67">
        <v>7</v>
      </c>
      <c r="C3490" s="63">
        <v>680</v>
      </c>
      <c r="D3490" s="63">
        <v>340</v>
      </c>
      <c r="E3490" s="63" t="s">
        <v>50</v>
      </c>
    </row>
    <row r="3491" spans="1:5">
      <c r="A3491" s="67">
        <v>6985</v>
      </c>
      <c r="B3491" s="67">
        <v>7</v>
      </c>
      <c r="C3491" s="63">
        <v>680</v>
      </c>
      <c r="D3491" s="63">
        <v>340</v>
      </c>
      <c r="E3491" s="63" t="s">
        <v>50</v>
      </c>
    </row>
    <row r="3492" spans="1:5">
      <c r="A3492" s="67">
        <v>6986</v>
      </c>
      <c r="B3492" s="67">
        <v>7</v>
      </c>
      <c r="C3492" s="63">
        <v>680</v>
      </c>
      <c r="D3492" s="63">
        <v>340</v>
      </c>
      <c r="E3492" s="63" t="s">
        <v>50</v>
      </c>
    </row>
    <row r="3493" spans="1:5">
      <c r="A3493" s="67">
        <v>6987</v>
      </c>
      <c r="B3493" s="67">
        <v>7</v>
      </c>
      <c r="C3493" s="63">
        <v>680</v>
      </c>
      <c r="D3493" s="63">
        <v>340</v>
      </c>
      <c r="E3493" s="63" t="s">
        <v>50</v>
      </c>
    </row>
    <row r="3494" spans="1:5">
      <c r="A3494" s="67">
        <v>6988</v>
      </c>
      <c r="B3494" s="67">
        <v>7</v>
      </c>
      <c r="C3494" s="63">
        <v>680</v>
      </c>
      <c r="D3494" s="63">
        <v>340</v>
      </c>
      <c r="E3494" s="63" t="s">
        <v>50</v>
      </c>
    </row>
    <row r="3495" spans="1:5">
      <c r="A3495" s="67">
        <v>6989</v>
      </c>
      <c r="B3495" s="67">
        <v>7</v>
      </c>
      <c r="C3495" s="63">
        <v>680</v>
      </c>
      <c r="D3495" s="63">
        <v>340</v>
      </c>
      <c r="E3495" s="63" t="s">
        <v>50</v>
      </c>
    </row>
    <row r="3496" spans="1:5">
      <c r="A3496" s="67">
        <v>6990</v>
      </c>
      <c r="B3496" s="67">
        <v>7</v>
      </c>
      <c r="C3496" s="63">
        <v>680</v>
      </c>
      <c r="D3496" s="63">
        <v>340</v>
      </c>
      <c r="E3496" s="63" t="s">
        <v>50</v>
      </c>
    </row>
    <row r="3497" spans="1:5">
      <c r="A3497" s="67">
        <v>6991</v>
      </c>
      <c r="B3497" s="67">
        <v>7</v>
      </c>
      <c r="C3497" s="63">
        <v>680</v>
      </c>
      <c r="D3497" s="63">
        <v>340</v>
      </c>
      <c r="E3497" s="63" t="s">
        <v>50</v>
      </c>
    </row>
    <row r="3498" spans="1:5">
      <c r="A3498" s="67">
        <v>6992</v>
      </c>
      <c r="B3498" s="67">
        <v>7</v>
      </c>
      <c r="C3498" s="63">
        <v>680</v>
      </c>
      <c r="D3498" s="63">
        <v>340</v>
      </c>
      <c r="E3498" s="63" t="s">
        <v>50</v>
      </c>
    </row>
    <row r="3499" spans="1:5">
      <c r="A3499" s="67">
        <v>6997</v>
      </c>
      <c r="B3499" s="67">
        <v>7</v>
      </c>
      <c r="C3499" s="63">
        <v>680</v>
      </c>
      <c r="D3499" s="63">
        <v>340</v>
      </c>
      <c r="E3499" s="63" t="s">
        <v>50</v>
      </c>
    </row>
    <row r="3500" spans="1:5">
      <c r="A3500" s="67">
        <v>7000</v>
      </c>
      <c r="B3500" s="67">
        <v>26</v>
      </c>
      <c r="C3500" s="63">
        <v>2049</v>
      </c>
      <c r="D3500" s="63">
        <v>29</v>
      </c>
      <c r="E3500" s="63" t="s">
        <v>51</v>
      </c>
    </row>
    <row r="3501" spans="1:5">
      <c r="A3501" s="67">
        <v>7001</v>
      </c>
      <c r="B3501" s="67">
        <v>26</v>
      </c>
      <c r="C3501" s="63">
        <v>2049</v>
      </c>
      <c r="D3501" s="63">
        <v>29</v>
      </c>
      <c r="E3501" s="63" t="s">
        <v>51</v>
      </c>
    </row>
    <row r="3502" spans="1:5">
      <c r="A3502" s="67">
        <v>7002</v>
      </c>
      <c r="B3502" s="67">
        <v>26</v>
      </c>
      <c r="C3502" s="63">
        <v>2049</v>
      </c>
      <c r="D3502" s="63">
        <v>29</v>
      </c>
      <c r="E3502" s="63" t="s">
        <v>51</v>
      </c>
    </row>
    <row r="3503" spans="1:5">
      <c r="A3503" s="67">
        <v>7004</v>
      </c>
      <c r="B3503" s="67">
        <v>26</v>
      </c>
      <c r="C3503" s="63">
        <v>2049</v>
      </c>
      <c r="D3503" s="63">
        <v>29</v>
      </c>
      <c r="E3503" s="63" t="s">
        <v>51</v>
      </c>
    </row>
    <row r="3504" spans="1:5">
      <c r="A3504" s="67">
        <v>7005</v>
      </c>
      <c r="B3504" s="67">
        <v>26</v>
      </c>
      <c r="C3504" s="63">
        <v>2049</v>
      </c>
      <c r="D3504" s="63">
        <v>29</v>
      </c>
      <c r="E3504" s="63" t="s">
        <v>51</v>
      </c>
    </row>
    <row r="3505" spans="1:5">
      <c r="A3505" s="67">
        <v>7006</v>
      </c>
      <c r="B3505" s="67">
        <v>26</v>
      </c>
      <c r="C3505" s="63">
        <v>2049</v>
      </c>
      <c r="D3505" s="63">
        <v>29</v>
      </c>
      <c r="E3505" s="63" t="s">
        <v>51</v>
      </c>
    </row>
    <row r="3506" spans="1:5">
      <c r="A3506" s="67">
        <v>7007</v>
      </c>
      <c r="B3506" s="67">
        <v>26</v>
      </c>
      <c r="C3506" s="63">
        <v>2049</v>
      </c>
      <c r="D3506" s="63">
        <v>29</v>
      </c>
      <c r="E3506" s="63" t="s">
        <v>51</v>
      </c>
    </row>
    <row r="3507" spans="1:5">
      <c r="A3507" s="67">
        <v>7008</v>
      </c>
      <c r="B3507" s="67">
        <v>26</v>
      </c>
      <c r="C3507" s="63">
        <v>2049</v>
      </c>
      <c r="D3507" s="63">
        <v>29</v>
      </c>
      <c r="E3507" s="63" t="s">
        <v>51</v>
      </c>
    </row>
    <row r="3508" spans="1:5">
      <c r="A3508" s="67">
        <v>7009</v>
      </c>
      <c r="B3508" s="67">
        <v>26</v>
      </c>
      <c r="C3508" s="63">
        <v>2049</v>
      </c>
      <c r="D3508" s="63">
        <v>29</v>
      </c>
      <c r="E3508" s="63" t="s">
        <v>51</v>
      </c>
    </row>
    <row r="3509" spans="1:5">
      <c r="A3509" s="67">
        <v>7010</v>
      </c>
      <c r="B3509" s="67">
        <v>26</v>
      </c>
      <c r="C3509" s="63">
        <v>2049</v>
      </c>
      <c r="D3509" s="63">
        <v>29</v>
      </c>
      <c r="E3509" s="63" t="s">
        <v>51</v>
      </c>
    </row>
    <row r="3510" spans="1:5">
      <c r="A3510" s="67">
        <v>7011</v>
      </c>
      <c r="B3510" s="67">
        <v>26</v>
      </c>
      <c r="C3510" s="63">
        <v>2049</v>
      </c>
      <c r="D3510" s="63">
        <v>29</v>
      </c>
      <c r="E3510" s="63" t="s">
        <v>51</v>
      </c>
    </row>
    <row r="3511" spans="1:5">
      <c r="A3511" s="67">
        <v>7012</v>
      </c>
      <c r="B3511" s="67">
        <v>26</v>
      </c>
      <c r="C3511" s="63">
        <v>2049</v>
      </c>
      <c r="D3511" s="63">
        <v>29</v>
      </c>
      <c r="E3511" s="63" t="s">
        <v>51</v>
      </c>
    </row>
    <row r="3512" spans="1:5">
      <c r="A3512" s="67">
        <v>7015</v>
      </c>
      <c r="B3512" s="67">
        <v>26</v>
      </c>
      <c r="C3512" s="63">
        <v>2049</v>
      </c>
      <c r="D3512" s="63">
        <v>29</v>
      </c>
      <c r="E3512" s="63" t="s">
        <v>51</v>
      </c>
    </row>
    <row r="3513" spans="1:5">
      <c r="A3513" s="67">
        <v>7016</v>
      </c>
      <c r="B3513" s="67">
        <v>26</v>
      </c>
      <c r="C3513" s="63">
        <v>2049</v>
      </c>
      <c r="D3513" s="63">
        <v>29</v>
      </c>
      <c r="E3513" s="63" t="s">
        <v>51</v>
      </c>
    </row>
    <row r="3514" spans="1:5">
      <c r="A3514" s="67">
        <v>7017</v>
      </c>
      <c r="B3514" s="67">
        <v>26</v>
      </c>
      <c r="C3514" s="63">
        <v>2049</v>
      </c>
      <c r="D3514" s="63">
        <v>29</v>
      </c>
      <c r="E3514" s="63" t="s">
        <v>51</v>
      </c>
    </row>
    <row r="3515" spans="1:5">
      <c r="A3515" s="67">
        <v>7018</v>
      </c>
      <c r="B3515" s="67">
        <v>26</v>
      </c>
      <c r="C3515" s="63">
        <v>2049</v>
      </c>
      <c r="D3515" s="63">
        <v>29</v>
      </c>
      <c r="E3515" s="63" t="s">
        <v>51</v>
      </c>
    </row>
    <row r="3516" spans="1:5">
      <c r="A3516" s="67">
        <v>7019</v>
      </c>
      <c r="B3516" s="67">
        <v>26</v>
      </c>
      <c r="C3516" s="63">
        <v>2049</v>
      </c>
      <c r="D3516" s="63">
        <v>29</v>
      </c>
      <c r="E3516" s="63" t="s">
        <v>51</v>
      </c>
    </row>
    <row r="3517" spans="1:5">
      <c r="A3517" s="67">
        <v>7020</v>
      </c>
      <c r="B3517" s="67">
        <v>26</v>
      </c>
      <c r="C3517" s="63">
        <v>2049</v>
      </c>
      <c r="D3517" s="63">
        <v>29</v>
      </c>
      <c r="E3517" s="63" t="s">
        <v>51</v>
      </c>
    </row>
    <row r="3518" spans="1:5">
      <c r="A3518" s="67">
        <v>7021</v>
      </c>
      <c r="B3518" s="67">
        <v>26</v>
      </c>
      <c r="C3518" s="63">
        <v>2049</v>
      </c>
      <c r="D3518" s="63">
        <v>29</v>
      </c>
      <c r="E3518" s="63" t="s">
        <v>51</v>
      </c>
    </row>
    <row r="3519" spans="1:5">
      <c r="A3519" s="67">
        <v>7022</v>
      </c>
      <c r="B3519" s="67">
        <v>26</v>
      </c>
      <c r="C3519" s="63">
        <v>2049</v>
      </c>
      <c r="D3519" s="63">
        <v>29</v>
      </c>
      <c r="E3519" s="63" t="s">
        <v>51</v>
      </c>
    </row>
    <row r="3520" spans="1:5">
      <c r="A3520" s="67">
        <v>7023</v>
      </c>
      <c r="B3520" s="67">
        <v>26</v>
      </c>
      <c r="C3520" s="63">
        <v>2049</v>
      </c>
      <c r="D3520" s="63">
        <v>29</v>
      </c>
      <c r="E3520" s="63" t="s">
        <v>51</v>
      </c>
    </row>
    <row r="3521" spans="1:5">
      <c r="A3521" s="67">
        <v>7024</v>
      </c>
      <c r="B3521" s="67">
        <v>26</v>
      </c>
      <c r="C3521" s="63">
        <v>2049</v>
      </c>
      <c r="D3521" s="63">
        <v>29</v>
      </c>
      <c r="E3521" s="63" t="s">
        <v>51</v>
      </c>
    </row>
    <row r="3522" spans="1:5">
      <c r="A3522" s="67">
        <v>7025</v>
      </c>
      <c r="B3522" s="67">
        <v>26</v>
      </c>
      <c r="C3522" s="63">
        <v>2049</v>
      </c>
      <c r="D3522" s="63">
        <v>29</v>
      </c>
      <c r="E3522" s="63" t="s">
        <v>51</v>
      </c>
    </row>
    <row r="3523" spans="1:5">
      <c r="A3523" s="67">
        <v>7026</v>
      </c>
      <c r="B3523" s="67">
        <v>26</v>
      </c>
      <c r="C3523" s="63">
        <v>2049</v>
      </c>
      <c r="D3523" s="63">
        <v>29</v>
      </c>
      <c r="E3523" s="63" t="s">
        <v>51</v>
      </c>
    </row>
    <row r="3524" spans="1:5">
      <c r="A3524" s="67">
        <v>7027</v>
      </c>
      <c r="B3524" s="67">
        <v>26</v>
      </c>
      <c r="C3524" s="63">
        <v>2049</v>
      </c>
      <c r="D3524" s="63">
        <v>29</v>
      </c>
      <c r="E3524" s="63" t="s">
        <v>51</v>
      </c>
    </row>
    <row r="3525" spans="1:5">
      <c r="A3525" s="67">
        <v>7030</v>
      </c>
      <c r="B3525" s="67">
        <v>26</v>
      </c>
      <c r="C3525" s="63">
        <v>2049</v>
      </c>
      <c r="D3525" s="63">
        <v>29</v>
      </c>
      <c r="E3525" s="63" t="s">
        <v>51</v>
      </c>
    </row>
    <row r="3526" spans="1:5">
      <c r="A3526" s="67">
        <v>7050</v>
      </c>
      <c r="B3526" s="67">
        <v>26</v>
      </c>
      <c r="C3526" s="63">
        <v>2049</v>
      </c>
      <c r="D3526" s="63">
        <v>29</v>
      </c>
      <c r="E3526" s="63" t="s">
        <v>51</v>
      </c>
    </row>
    <row r="3527" spans="1:5">
      <c r="A3527" s="67">
        <v>7051</v>
      </c>
      <c r="B3527" s="67">
        <v>26</v>
      </c>
      <c r="C3527" s="63">
        <v>2049</v>
      </c>
      <c r="D3527" s="63">
        <v>29</v>
      </c>
      <c r="E3527" s="63" t="s">
        <v>51</v>
      </c>
    </row>
    <row r="3528" spans="1:5">
      <c r="A3528" s="67">
        <v>7052</v>
      </c>
      <c r="B3528" s="67">
        <v>26</v>
      </c>
      <c r="C3528" s="63">
        <v>2049</v>
      </c>
      <c r="D3528" s="63">
        <v>29</v>
      </c>
      <c r="E3528" s="63" t="s">
        <v>51</v>
      </c>
    </row>
    <row r="3529" spans="1:5">
      <c r="A3529" s="67">
        <v>7053</v>
      </c>
      <c r="B3529" s="67">
        <v>26</v>
      </c>
      <c r="C3529" s="63">
        <v>2049</v>
      </c>
      <c r="D3529" s="63">
        <v>29</v>
      </c>
      <c r="E3529" s="63" t="s">
        <v>51</v>
      </c>
    </row>
    <row r="3530" spans="1:5">
      <c r="A3530" s="67">
        <v>7054</v>
      </c>
      <c r="B3530" s="67">
        <v>26</v>
      </c>
      <c r="C3530" s="63">
        <v>2049</v>
      </c>
      <c r="D3530" s="63">
        <v>29</v>
      </c>
      <c r="E3530" s="63" t="s">
        <v>51</v>
      </c>
    </row>
    <row r="3531" spans="1:5">
      <c r="A3531" s="67">
        <v>7055</v>
      </c>
      <c r="B3531" s="67">
        <v>26</v>
      </c>
      <c r="C3531" s="63">
        <v>2049</v>
      </c>
      <c r="D3531" s="63">
        <v>29</v>
      </c>
      <c r="E3531" s="63" t="s">
        <v>51</v>
      </c>
    </row>
    <row r="3532" spans="1:5">
      <c r="A3532" s="67">
        <v>7109</v>
      </c>
      <c r="B3532" s="67">
        <v>26</v>
      </c>
      <c r="C3532" s="63">
        <v>2049</v>
      </c>
      <c r="D3532" s="63">
        <v>29</v>
      </c>
      <c r="E3532" s="63" t="s">
        <v>51</v>
      </c>
    </row>
    <row r="3533" spans="1:5">
      <c r="A3533" s="67">
        <v>7112</v>
      </c>
      <c r="B3533" s="67">
        <v>26</v>
      </c>
      <c r="C3533" s="63">
        <v>2049</v>
      </c>
      <c r="D3533" s="63">
        <v>29</v>
      </c>
      <c r="E3533" s="63" t="s">
        <v>51</v>
      </c>
    </row>
    <row r="3534" spans="1:5">
      <c r="A3534" s="67">
        <v>7113</v>
      </c>
      <c r="B3534" s="67">
        <v>26</v>
      </c>
      <c r="C3534" s="63">
        <v>2049</v>
      </c>
      <c r="D3534" s="63">
        <v>29</v>
      </c>
      <c r="E3534" s="63" t="s">
        <v>51</v>
      </c>
    </row>
    <row r="3535" spans="1:5">
      <c r="A3535" s="67">
        <v>7116</v>
      </c>
      <c r="B3535" s="67">
        <v>26</v>
      </c>
      <c r="C3535" s="63">
        <v>2049</v>
      </c>
      <c r="D3535" s="63">
        <v>29</v>
      </c>
      <c r="E3535" s="63" t="s">
        <v>51</v>
      </c>
    </row>
    <row r="3536" spans="1:5">
      <c r="A3536" s="67">
        <v>7117</v>
      </c>
      <c r="B3536" s="67">
        <v>26</v>
      </c>
      <c r="C3536" s="63">
        <v>2049</v>
      </c>
      <c r="D3536" s="63">
        <v>29</v>
      </c>
      <c r="E3536" s="63" t="s">
        <v>51</v>
      </c>
    </row>
    <row r="3537" spans="1:5">
      <c r="A3537" s="67">
        <v>7119</v>
      </c>
      <c r="B3537" s="67">
        <v>25</v>
      </c>
      <c r="C3537" s="63">
        <v>2421</v>
      </c>
      <c r="D3537" s="63">
        <v>25</v>
      </c>
      <c r="E3537" s="63" t="s">
        <v>51</v>
      </c>
    </row>
    <row r="3538" spans="1:5">
      <c r="A3538" s="67">
        <v>7120</v>
      </c>
      <c r="B3538" s="67">
        <v>25</v>
      </c>
      <c r="C3538" s="63">
        <v>2421</v>
      </c>
      <c r="D3538" s="63">
        <v>25</v>
      </c>
      <c r="E3538" s="63" t="s">
        <v>51</v>
      </c>
    </row>
    <row r="3539" spans="1:5">
      <c r="A3539" s="67">
        <v>7139</v>
      </c>
      <c r="B3539" s="67">
        <v>23</v>
      </c>
      <c r="C3539" s="63">
        <v>2516</v>
      </c>
      <c r="D3539" s="63">
        <v>48</v>
      </c>
      <c r="E3539" s="63" t="s">
        <v>51</v>
      </c>
    </row>
    <row r="3540" spans="1:5">
      <c r="A3540" s="67">
        <v>7140</v>
      </c>
      <c r="B3540" s="67">
        <v>26</v>
      </c>
      <c r="C3540" s="63">
        <v>2049</v>
      </c>
      <c r="D3540" s="63">
        <v>29</v>
      </c>
      <c r="E3540" s="63" t="s">
        <v>51</v>
      </c>
    </row>
    <row r="3541" spans="1:5">
      <c r="A3541" s="67">
        <v>7150</v>
      </c>
      <c r="B3541" s="67">
        <v>26</v>
      </c>
      <c r="C3541" s="63">
        <v>2049</v>
      </c>
      <c r="D3541" s="63">
        <v>29</v>
      </c>
      <c r="E3541" s="63" t="s">
        <v>51</v>
      </c>
    </row>
    <row r="3542" spans="1:5">
      <c r="A3542" s="67">
        <v>7151</v>
      </c>
      <c r="B3542" s="67">
        <v>26</v>
      </c>
      <c r="C3542" s="63">
        <v>2049</v>
      </c>
      <c r="D3542" s="63">
        <v>29</v>
      </c>
      <c r="E3542" s="63" t="s">
        <v>51</v>
      </c>
    </row>
    <row r="3543" spans="1:5">
      <c r="A3543" s="67">
        <v>7155</v>
      </c>
      <c r="B3543" s="67">
        <v>26</v>
      </c>
      <c r="C3543" s="63">
        <v>2049</v>
      </c>
      <c r="D3543" s="63">
        <v>29</v>
      </c>
      <c r="E3543" s="63" t="s">
        <v>51</v>
      </c>
    </row>
    <row r="3544" spans="1:5">
      <c r="A3544" s="67">
        <v>7162</v>
      </c>
      <c r="B3544" s="67">
        <v>26</v>
      </c>
      <c r="C3544" s="63">
        <v>2049</v>
      </c>
      <c r="D3544" s="63">
        <v>29</v>
      </c>
      <c r="E3544" s="63" t="s">
        <v>51</v>
      </c>
    </row>
    <row r="3545" spans="1:5">
      <c r="A3545" s="67">
        <v>7163</v>
      </c>
      <c r="B3545" s="67">
        <v>26</v>
      </c>
      <c r="C3545" s="63">
        <v>2049</v>
      </c>
      <c r="D3545" s="63">
        <v>29</v>
      </c>
      <c r="E3545" s="63" t="s">
        <v>51</v>
      </c>
    </row>
    <row r="3546" spans="1:5">
      <c r="A3546" s="67">
        <v>7170</v>
      </c>
      <c r="B3546" s="67">
        <v>26</v>
      </c>
      <c r="C3546" s="63">
        <v>2049</v>
      </c>
      <c r="D3546" s="63">
        <v>29</v>
      </c>
      <c r="E3546" s="63" t="s">
        <v>51</v>
      </c>
    </row>
    <row r="3547" spans="1:5">
      <c r="A3547" s="67">
        <v>7171</v>
      </c>
      <c r="B3547" s="67">
        <v>26</v>
      </c>
      <c r="C3547" s="63">
        <v>2049</v>
      </c>
      <c r="D3547" s="63">
        <v>29</v>
      </c>
      <c r="E3547" s="63" t="s">
        <v>51</v>
      </c>
    </row>
    <row r="3548" spans="1:5">
      <c r="A3548" s="67">
        <v>7172</v>
      </c>
      <c r="B3548" s="67">
        <v>26</v>
      </c>
      <c r="C3548" s="63">
        <v>2049</v>
      </c>
      <c r="D3548" s="63">
        <v>29</v>
      </c>
      <c r="E3548" s="63" t="s">
        <v>51</v>
      </c>
    </row>
    <row r="3549" spans="1:5">
      <c r="A3549" s="67">
        <v>7173</v>
      </c>
      <c r="B3549" s="67">
        <v>26</v>
      </c>
      <c r="C3549" s="63">
        <v>2049</v>
      </c>
      <c r="D3549" s="63">
        <v>29</v>
      </c>
      <c r="E3549" s="63" t="s">
        <v>51</v>
      </c>
    </row>
    <row r="3550" spans="1:5">
      <c r="A3550" s="67">
        <v>7174</v>
      </c>
      <c r="B3550" s="67">
        <v>26</v>
      </c>
      <c r="C3550" s="63">
        <v>2049</v>
      </c>
      <c r="D3550" s="63">
        <v>29</v>
      </c>
      <c r="E3550" s="63" t="s">
        <v>51</v>
      </c>
    </row>
    <row r="3551" spans="1:5">
      <c r="A3551" s="67">
        <v>7175</v>
      </c>
      <c r="B3551" s="67">
        <v>26</v>
      </c>
      <c r="C3551" s="63">
        <v>2049</v>
      </c>
      <c r="D3551" s="63">
        <v>29</v>
      </c>
      <c r="E3551" s="63" t="s">
        <v>51</v>
      </c>
    </row>
    <row r="3552" spans="1:5">
      <c r="A3552" s="67">
        <v>7176</v>
      </c>
      <c r="B3552" s="67">
        <v>26</v>
      </c>
      <c r="C3552" s="63">
        <v>2049</v>
      </c>
      <c r="D3552" s="63">
        <v>29</v>
      </c>
      <c r="E3552" s="63" t="s">
        <v>51</v>
      </c>
    </row>
    <row r="3553" spans="1:5">
      <c r="A3553" s="67">
        <v>7177</v>
      </c>
      <c r="B3553" s="67">
        <v>26</v>
      </c>
      <c r="C3553" s="63">
        <v>2049</v>
      </c>
      <c r="D3553" s="63">
        <v>29</v>
      </c>
      <c r="E3553" s="63" t="s">
        <v>51</v>
      </c>
    </row>
    <row r="3554" spans="1:5">
      <c r="A3554" s="67">
        <v>7178</v>
      </c>
      <c r="B3554" s="67">
        <v>26</v>
      </c>
      <c r="C3554" s="63">
        <v>2049</v>
      </c>
      <c r="D3554" s="63">
        <v>29</v>
      </c>
      <c r="E3554" s="63" t="s">
        <v>51</v>
      </c>
    </row>
    <row r="3555" spans="1:5">
      <c r="A3555" s="67">
        <v>7179</v>
      </c>
      <c r="B3555" s="67">
        <v>26</v>
      </c>
      <c r="C3555" s="63">
        <v>2049</v>
      </c>
      <c r="D3555" s="63">
        <v>29</v>
      </c>
      <c r="E3555" s="63" t="s">
        <v>51</v>
      </c>
    </row>
    <row r="3556" spans="1:5">
      <c r="A3556" s="67">
        <v>7180</v>
      </c>
      <c r="B3556" s="67">
        <v>26</v>
      </c>
      <c r="C3556" s="63">
        <v>2049</v>
      </c>
      <c r="D3556" s="63">
        <v>29</v>
      </c>
      <c r="E3556" s="63" t="s">
        <v>51</v>
      </c>
    </row>
    <row r="3557" spans="1:5">
      <c r="A3557" s="67">
        <v>7182</v>
      </c>
      <c r="B3557" s="67">
        <v>26</v>
      </c>
      <c r="C3557" s="63">
        <v>2049</v>
      </c>
      <c r="D3557" s="63">
        <v>29</v>
      </c>
      <c r="E3557" s="63" t="s">
        <v>51</v>
      </c>
    </row>
    <row r="3558" spans="1:5">
      <c r="A3558" s="67">
        <v>7183</v>
      </c>
      <c r="B3558" s="67">
        <v>26</v>
      </c>
      <c r="C3558" s="63">
        <v>2049</v>
      </c>
      <c r="D3558" s="63">
        <v>29</v>
      </c>
      <c r="E3558" s="63" t="s">
        <v>51</v>
      </c>
    </row>
    <row r="3559" spans="1:5">
      <c r="A3559" s="67">
        <v>7184</v>
      </c>
      <c r="B3559" s="67">
        <v>26</v>
      </c>
      <c r="C3559" s="63">
        <v>2049</v>
      </c>
      <c r="D3559" s="63">
        <v>29</v>
      </c>
      <c r="E3559" s="63" t="s">
        <v>51</v>
      </c>
    </row>
    <row r="3560" spans="1:5">
      <c r="A3560" s="67">
        <v>7185</v>
      </c>
      <c r="B3560" s="67">
        <v>26</v>
      </c>
      <c r="C3560" s="63">
        <v>2049</v>
      </c>
      <c r="D3560" s="63">
        <v>29</v>
      </c>
      <c r="E3560" s="63" t="s">
        <v>51</v>
      </c>
    </row>
    <row r="3561" spans="1:5">
      <c r="A3561" s="67">
        <v>7186</v>
      </c>
      <c r="B3561" s="67">
        <v>26</v>
      </c>
      <c r="C3561" s="63">
        <v>2049</v>
      </c>
      <c r="D3561" s="63">
        <v>29</v>
      </c>
      <c r="E3561" s="63" t="s">
        <v>51</v>
      </c>
    </row>
    <row r="3562" spans="1:5">
      <c r="A3562" s="67">
        <v>7187</v>
      </c>
      <c r="B3562" s="67">
        <v>26</v>
      </c>
      <c r="C3562" s="63">
        <v>2049</v>
      </c>
      <c r="D3562" s="63">
        <v>29</v>
      </c>
      <c r="E3562" s="63" t="s">
        <v>51</v>
      </c>
    </row>
    <row r="3563" spans="1:5">
      <c r="A3563" s="67">
        <v>7190</v>
      </c>
      <c r="B3563" s="67">
        <v>28</v>
      </c>
      <c r="C3563" s="63">
        <v>1869</v>
      </c>
      <c r="D3563" s="63">
        <v>80</v>
      </c>
      <c r="E3563" s="63" t="s">
        <v>51</v>
      </c>
    </row>
    <row r="3564" spans="1:5">
      <c r="A3564" s="67">
        <v>7209</v>
      </c>
      <c r="B3564" s="67">
        <v>25</v>
      </c>
      <c r="C3564" s="63">
        <v>2421</v>
      </c>
      <c r="D3564" s="63">
        <v>25</v>
      </c>
      <c r="E3564" s="63" t="s">
        <v>51</v>
      </c>
    </row>
    <row r="3565" spans="1:5">
      <c r="A3565" s="67">
        <v>7210</v>
      </c>
      <c r="B3565" s="67">
        <v>25</v>
      </c>
      <c r="C3565" s="63">
        <v>2421</v>
      </c>
      <c r="D3565" s="63">
        <v>25</v>
      </c>
      <c r="E3565" s="63" t="s">
        <v>51</v>
      </c>
    </row>
    <row r="3566" spans="1:5">
      <c r="A3566" s="67">
        <v>7211</v>
      </c>
      <c r="B3566" s="67">
        <v>25</v>
      </c>
      <c r="C3566" s="63">
        <v>2421</v>
      </c>
      <c r="D3566" s="63">
        <v>25</v>
      </c>
      <c r="E3566" s="63" t="s">
        <v>51</v>
      </c>
    </row>
    <row r="3567" spans="1:5">
      <c r="A3567" s="67">
        <v>7212</v>
      </c>
      <c r="B3567" s="67">
        <v>25</v>
      </c>
      <c r="C3567" s="63">
        <v>2421</v>
      </c>
      <c r="D3567" s="63">
        <v>25</v>
      </c>
      <c r="E3567" s="63" t="s">
        <v>51</v>
      </c>
    </row>
    <row r="3568" spans="1:5">
      <c r="A3568" s="67">
        <v>7213</v>
      </c>
      <c r="B3568" s="67">
        <v>28</v>
      </c>
      <c r="C3568" s="63">
        <v>1869</v>
      </c>
      <c r="D3568" s="63">
        <v>80</v>
      </c>
      <c r="E3568" s="63" t="s">
        <v>51</v>
      </c>
    </row>
    <row r="3569" spans="1:5">
      <c r="A3569" s="67">
        <v>7214</v>
      </c>
      <c r="B3569" s="67">
        <v>28</v>
      </c>
      <c r="C3569" s="63">
        <v>1869</v>
      </c>
      <c r="D3569" s="63">
        <v>80</v>
      </c>
      <c r="E3569" s="63" t="s">
        <v>51</v>
      </c>
    </row>
    <row r="3570" spans="1:5">
      <c r="A3570" s="67">
        <v>7215</v>
      </c>
      <c r="B3570" s="67">
        <v>28</v>
      </c>
      <c r="C3570" s="63">
        <v>1869</v>
      </c>
      <c r="D3570" s="63">
        <v>80</v>
      </c>
      <c r="E3570" s="63" t="s">
        <v>51</v>
      </c>
    </row>
    <row r="3571" spans="1:5">
      <c r="A3571" s="67">
        <v>7216</v>
      </c>
      <c r="B3571" s="67">
        <v>27</v>
      </c>
      <c r="C3571" s="63">
        <v>1903</v>
      </c>
      <c r="D3571" s="63">
        <v>137</v>
      </c>
      <c r="E3571" s="63" t="s">
        <v>51</v>
      </c>
    </row>
    <row r="3572" spans="1:5">
      <c r="A3572" s="67">
        <v>7248</v>
      </c>
      <c r="B3572" s="67">
        <v>25</v>
      </c>
      <c r="C3572" s="63">
        <v>2421</v>
      </c>
      <c r="D3572" s="63">
        <v>25</v>
      </c>
      <c r="E3572" s="63" t="s">
        <v>51</v>
      </c>
    </row>
    <row r="3573" spans="1:5">
      <c r="A3573" s="67">
        <v>7249</v>
      </c>
      <c r="B3573" s="67">
        <v>25</v>
      </c>
      <c r="C3573" s="63">
        <v>2421</v>
      </c>
      <c r="D3573" s="63">
        <v>25</v>
      </c>
      <c r="E3573" s="63" t="s">
        <v>51</v>
      </c>
    </row>
    <row r="3574" spans="1:5">
      <c r="A3574" s="67">
        <v>7250</v>
      </c>
      <c r="B3574" s="67">
        <v>25</v>
      </c>
      <c r="C3574" s="63">
        <v>2421</v>
      </c>
      <c r="D3574" s="63">
        <v>25</v>
      </c>
      <c r="E3574" s="63" t="s">
        <v>51</v>
      </c>
    </row>
    <row r="3575" spans="1:5">
      <c r="A3575" s="67">
        <v>7252</v>
      </c>
      <c r="B3575" s="67">
        <v>25</v>
      </c>
      <c r="C3575" s="63">
        <v>2421</v>
      </c>
      <c r="D3575" s="63">
        <v>25</v>
      </c>
      <c r="E3575" s="63" t="s">
        <v>51</v>
      </c>
    </row>
    <row r="3576" spans="1:5">
      <c r="A3576" s="67">
        <v>7253</v>
      </c>
      <c r="B3576" s="67">
        <v>25</v>
      </c>
      <c r="C3576" s="63">
        <v>2421</v>
      </c>
      <c r="D3576" s="63">
        <v>25</v>
      </c>
      <c r="E3576" s="63" t="s">
        <v>51</v>
      </c>
    </row>
    <row r="3577" spans="1:5">
      <c r="A3577" s="67">
        <v>7254</v>
      </c>
      <c r="B3577" s="67">
        <v>25</v>
      </c>
      <c r="C3577" s="63">
        <v>2421</v>
      </c>
      <c r="D3577" s="63">
        <v>25</v>
      </c>
      <c r="E3577" s="63" t="s">
        <v>51</v>
      </c>
    </row>
    <row r="3578" spans="1:5">
      <c r="A3578" s="67">
        <v>7255</v>
      </c>
      <c r="B3578" s="67">
        <v>27</v>
      </c>
      <c r="C3578" s="63">
        <v>1903</v>
      </c>
      <c r="D3578" s="63">
        <v>137</v>
      </c>
      <c r="E3578" s="63" t="s">
        <v>51</v>
      </c>
    </row>
    <row r="3579" spans="1:5">
      <c r="A3579" s="67">
        <v>7256</v>
      </c>
      <c r="B3579" s="67">
        <v>22</v>
      </c>
      <c r="C3579" s="63">
        <v>1997</v>
      </c>
      <c r="D3579" s="63">
        <v>52</v>
      </c>
      <c r="E3579" s="63" t="s">
        <v>51</v>
      </c>
    </row>
    <row r="3580" spans="1:5">
      <c r="A3580" s="67">
        <v>7257</v>
      </c>
      <c r="B3580" s="67">
        <v>27</v>
      </c>
      <c r="C3580" s="63">
        <v>1903</v>
      </c>
      <c r="D3580" s="63">
        <v>137</v>
      </c>
      <c r="E3580" s="63" t="s">
        <v>51</v>
      </c>
    </row>
    <row r="3581" spans="1:5">
      <c r="A3581" s="67">
        <v>7258</v>
      </c>
      <c r="B3581" s="67">
        <v>25</v>
      </c>
      <c r="C3581" s="63">
        <v>2421</v>
      </c>
      <c r="D3581" s="63">
        <v>25</v>
      </c>
      <c r="E3581" s="63" t="s">
        <v>51</v>
      </c>
    </row>
    <row r="3582" spans="1:5">
      <c r="A3582" s="67">
        <v>7259</v>
      </c>
      <c r="B3582" s="67">
        <v>25</v>
      </c>
      <c r="C3582" s="63">
        <v>2421</v>
      </c>
      <c r="D3582" s="63">
        <v>25</v>
      </c>
      <c r="E3582" s="63" t="s">
        <v>51</v>
      </c>
    </row>
    <row r="3583" spans="1:5">
      <c r="A3583" s="67">
        <v>7260</v>
      </c>
      <c r="B3583" s="67">
        <v>27</v>
      </c>
      <c r="C3583" s="63">
        <v>1903</v>
      </c>
      <c r="D3583" s="63">
        <v>137</v>
      </c>
      <c r="E3583" s="63" t="s">
        <v>51</v>
      </c>
    </row>
    <row r="3584" spans="1:5">
      <c r="A3584" s="67">
        <v>7261</v>
      </c>
      <c r="B3584" s="67">
        <v>27</v>
      </c>
      <c r="C3584" s="63">
        <v>1903</v>
      </c>
      <c r="D3584" s="63">
        <v>137</v>
      </c>
      <c r="E3584" s="63" t="s">
        <v>51</v>
      </c>
    </row>
    <row r="3585" spans="1:5">
      <c r="A3585" s="67">
        <v>7262</v>
      </c>
      <c r="B3585" s="67">
        <v>27</v>
      </c>
      <c r="C3585" s="63">
        <v>1903</v>
      </c>
      <c r="D3585" s="63">
        <v>137</v>
      </c>
      <c r="E3585" s="63" t="s">
        <v>51</v>
      </c>
    </row>
    <row r="3586" spans="1:5">
      <c r="A3586" s="67">
        <v>7263</v>
      </c>
      <c r="B3586" s="67">
        <v>27</v>
      </c>
      <c r="C3586" s="63">
        <v>1903</v>
      </c>
      <c r="D3586" s="63">
        <v>137</v>
      </c>
      <c r="E3586" s="63" t="s">
        <v>51</v>
      </c>
    </row>
    <row r="3587" spans="1:5">
      <c r="A3587" s="67">
        <v>7264</v>
      </c>
      <c r="B3587" s="67">
        <v>27</v>
      </c>
      <c r="C3587" s="63">
        <v>1903</v>
      </c>
      <c r="D3587" s="63">
        <v>137</v>
      </c>
      <c r="E3587" s="63" t="s">
        <v>51</v>
      </c>
    </row>
    <row r="3588" spans="1:5">
      <c r="A3588" s="67">
        <v>7265</v>
      </c>
      <c r="B3588" s="67">
        <v>27</v>
      </c>
      <c r="C3588" s="63">
        <v>1903</v>
      </c>
      <c r="D3588" s="63">
        <v>137</v>
      </c>
      <c r="E3588" s="63" t="s">
        <v>51</v>
      </c>
    </row>
    <row r="3589" spans="1:5">
      <c r="A3589" s="67">
        <v>7267</v>
      </c>
      <c r="B3589" s="67">
        <v>25</v>
      </c>
      <c r="C3589" s="63">
        <v>2421</v>
      </c>
      <c r="D3589" s="63">
        <v>25</v>
      </c>
      <c r="E3589" s="63" t="s">
        <v>51</v>
      </c>
    </row>
    <row r="3590" spans="1:5">
      <c r="A3590" s="67">
        <v>7268</v>
      </c>
      <c r="B3590" s="67">
        <v>25</v>
      </c>
      <c r="C3590" s="63">
        <v>2421</v>
      </c>
      <c r="D3590" s="63">
        <v>25</v>
      </c>
      <c r="E3590" s="63" t="s">
        <v>51</v>
      </c>
    </row>
    <row r="3591" spans="1:5">
      <c r="A3591" s="67">
        <v>7270</v>
      </c>
      <c r="B3591" s="67">
        <v>25</v>
      </c>
      <c r="C3591" s="63">
        <v>2421</v>
      </c>
      <c r="D3591" s="63">
        <v>25</v>
      </c>
      <c r="E3591" s="63" t="s">
        <v>51</v>
      </c>
    </row>
    <row r="3592" spans="1:5">
      <c r="A3592" s="67">
        <v>7275</v>
      </c>
      <c r="B3592" s="67">
        <v>25</v>
      </c>
      <c r="C3592" s="63">
        <v>2421</v>
      </c>
      <c r="D3592" s="63">
        <v>25</v>
      </c>
      <c r="E3592" s="63" t="s">
        <v>51</v>
      </c>
    </row>
    <row r="3593" spans="1:5">
      <c r="A3593" s="67">
        <v>7276</v>
      </c>
      <c r="B3593" s="67">
        <v>25</v>
      </c>
      <c r="C3593" s="63">
        <v>2421</v>
      </c>
      <c r="D3593" s="63">
        <v>25</v>
      </c>
      <c r="E3593" s="63" t="s">
        <v>51</v>
      </c>
    </row>
    <row r="3594" spans="1:5">
      <c r="A3594" s="67">
        <v>7277</v>
      </c>
      <c r="B3594" s="67">
        <v>25</v>
      </c>
      <c r="C3594" s="63">
        <v>2421</v>
      </c>
      <c r="D3594" s="63">
        <v>25</v>
      </c>
      <c r="E3594" s="63" t="s">
        <v>51</v>
      </c>
    </row>
    <row r="3595" spans="1:5">
      <c r="A3595" s="67">
        <v>7290</v>
      </c>
      <c r="B3595" s="67">
        <v>25</v>
      </c>
      <c r="C3595" s="63">
        <v>2421</v>
      </c>
      <c r="D3595" s="63">
        <v>25</v>
      </c>
      <c r="E3595" s="63" t="s">
        <v>51</v>
      </c>
    </row>
    <row r="3596" spans="1:5">
      <c r="A3596" s="67">
        <v>7291</v>
      </c>
      <c r="B3596" s="67">
        <v>25</v>
      </c>
      <c r="C3596" s="63">
        <v>2421</v>
      </c>
      <c r="D3596" s="63">
        <v>25</v>
      </c>
      <c r="E3596" s="63" t="s">
        <v>51</v>
      </c>
    </row>
    <row r="3597" spans="1:5">
      <c r="A3597" s="67">
        <v>7292</v>
      </c>
      <c r="B3597" s="67">
        <v>25</v>
      </c>
      <c r="C3597" s="63">
        <v>2421</v>
      </c>
      <c r="D3597" s="63">
        <v>25</v>
      </c>
      <c r="E3597" s="63" t="s">
        <v>51</v>
      </c>
    </row>
    <row r="3598" spans="1:5">
      <c r="A3598" s="67">
        <v>7300</v>
      </c>
      <c r="B3598" s="67">
        <v>25</v>
      </c>
      <c r="C3598" s="63">
        <v>2421</v>
      </c>
      <c r="D3598" s="63">
        <v>25</v>
      </c>
      <c r="E3598" s="63" t="s">
        <v>51</v>
      </c>
    </row>
    <row r="3599" spans="1:5">
      <c r="A3599" s="67">
        <v>7301</v>
      </c>
      <c r="B3599" s="67">
        <v>25</v>
      </c>
      <c r="C3599" s="63">
        <v>2421</v>
      </c>
      <c r="D3599" s="63">
        <v>25</v>
      </c>
      <c r="E3599" s="63" t="s">
        <v>51</v>
      </c>
    </row>
    <row r="3600" spans="1:5">
      <c r="A3600" s="67">
        <v>7302</v>
      </c>
      <c r="B3600" s="67">
        <v>25</v>
      </c>
      <c r="C3600" s="63">
        <v>2421</v>
      </c>
      <c r="D3600" s="63">
        <v>25</v>
      </c>
      <c r="E3600" s="63" t="s">
        <v>51</v>
      </c>
    </row>
    <row r="3601" spans="1:5">
      <c r="A3601" s="67">
        <v>7303</v>
      </c>
      <c r="B3601" s="67">
        <v>25</v>
      </c>
      <c r="C3601" s="63">
        <v>2421</v>
      </c>
      <c r="D3601" s="63">
        <v>25</v>
      </c>
      <c r="E3601" s="63" t="s">
        <v>51</v>
      </c>
    </row>
    <row r="3602" spans="1:5">
      <c r="A3602" s="67">
        <v>7304</v>
      </c>
      <c r="B3602" s="67">
        <v>25</v>
      </c>
      <c r="C3602" s="63">
        <v>2421</v>
      </c>
      <c r="D3602" s="63">
        <v>25</v>
      </c>
      <c r="E3602" s="63" t="s">
        <v>51</v>
      </c>
    </row>
    <row r="3603" spans="1:5">
      <c r="A3603" s="67">
        <v>7305</v>
      </c>
      <c r="B3603" s="67">
        <v>22</v>
      </c>
      <c r="C3603" s="63">
        <v>1997</v>
      </c>
      <c r="D3603" s="63">
        <v>52</v>
      </c>
      <c r="E3603" s="63" t="s">
        <v>51</v>
      </c>
    </row>
    <row r="3604" spans="1:5">
      <c r="A3604" s="67">
        <v>7306</v>
      </c>
      <c r="B3604" s="67">
        <v>22</v>
      </c>
      <c r="C3604" s="63">
        <v>1997</v>
      </c>
      <c r="D3604" s="63">
        <v>52</v>
      </c>
      <c r="E3604" s="63" t="s">
        <v>51</v>
      </c>
    </row>
    <row r="3605" spans="1:5">
      <c r="A3605" s="67">
        <v>7307</v>
      </c>
      <c r="B3605" s="67">
        <v>22</v>
      </c>
      <c r="C3605" s="63">
        <v>1997</v>
      </c>
      <c r="D3605" s="63">
        <v>52</v>
      </c>
      <c r="E3605" s="63" t="s">
        <v>51</v>
      </c>
    </row>
    <row r="3606" spans="1:5">
      <c r="A3606" s="67">
        <v>7310</v>
      </c>
      <c r="B3606" s="67">
        <v>22</v>
      </c>
      <c r="C3606" s="63">
        <v>1997</v>
      </c>
      <c r="D3606" s="63">
        <v>52</v>
      </c>
      <c r="E3606" s="63" t="s">
        <v>51</v>
      </c>
    </row>
    <row r="3607" spans="1:5">
      <c r="A3607" s="67">
        <v>7315</v>
      </c>
      <c r="B3607" s="67">
        <v>22</v>
      </c>
      <c r="C3607" s="63">
        <v>1997</v>
      </c>
      <c r="D3607" s="63">
        <v>52</v>
      </c>
      <c r="E3607" s="63" t="s">
        <v>51</v>
      </c>
    </row>
    <row r="3608" spans="1:5">
      <c r="A3608" s="67">
        <v>7316</v>
      </c>
      <c r="B3608" s="67">
        <v>22</v>
      </c>
      <c r="C3608" s="63">
        <v>1997</v>
      </c>
      <c r="D3608" s="63">
        <v>52</v>
      </c>
      <c r="E3608" s="63" t="s">
        <v>51</v>
      </c>
    </row>
    <row r="3609" spans="1:5">
      <c r="A3609" s="67">
        <v>7320</v>
      </c>
      <c r="B3609" s="67">
        <v>22</v>
      </c>
      <c r="C3609" s="63">
        <v>1997</v>
      </c>
      <c r="D3609" s="63">
        <v>52</v>
      </c>
      <c r="E3609" s="63" t="s">
        <v>51</v>
      </c>
    </row>
    <row r="3610" spans="1:5">
      <c r="A3610" s="67">
        <v>7321</v>
      </c>
      <c r="B3610" s="67">
        <v>23</v>
      </c>
      <c r="C3610" s="63">
        <v>2516</v>
      </c>
      <c r="D3610" s="63">
        <v>48</v>
      </c>
      <c r="E3610" s="63" t="s">
        <v>51</v>
      </c>
    </row>
    <row r="3611" spans="1:5">
      <c r="A3611" s="67">
        <v>7322</v>
      </c>
      <c r="B3611" s="67">
        <v>22</v>
      </c>
      <c r="C3611" s="63">
        <v>1997</v>
      </c>
      <c r="D3611" s="63">
        <v>52</v>
      </c>
      <c r="E3611" s="63" t="s">
        <v>51</v>
      </c>
    </row>
    <row r="3612" spans="1:5">
      <c r="A3612" s="67">
        <v>7325</v>
      </c>
      <c r="B3612" s="67">
        <v>22</v>
      </c>
      <c r="C3612" s="63">
        <v>1997</v>
      </c>
      <c r="D3612" s="63">
        <v>52</v>
      </c>
      <c r="E3612" s="63" t="s">
        <v>51</v>
      </c>
    </row>
    <row r="3613" spans="1:5">
      <c r="A3613" s="67">
        <v>7330</v>
      </c>
      <c r="B3613" s="67">
        <v>22</v>
      </c>
      <c r="C3613" s="63">
        <v>1997</v>
      </c>
      <c r="D3613" s="63">
        <v>52</v>
      </c>
      <c r="E3613" s="63" t="s">
        <v>51</v>
      </c>
    </row>
    <row r="3614" spans="1:5">
      <c r="A3614" s="67">
        <v>7331</v>
      </c>
      <c r="B3614" s="67">
        <v>22</v>
      </c>
      <c r="C3614" s="63">
        <v>1997</v>
      </c>
      <c r="D3614" s="63">
        <v>52</v>
      </c>
      <c r="E3614" s="63" t="s">
        <v>51</v>
      </c>
    </row>
    <row r="3615" spans="1:5">
      <c r="A3615" s="67">
        <v>7466</v>
      </c>
      <c r="B3615" s="67">
        <v>23</v>
      </c>
      <c r="C3615" s="63">
        <v>2516</v>
      </c>
      <c r="D3615" s="63">
        <v>48</v>
      </c>
      <c r="E3615" s="63" t="s">
        <v>51</v>
      </c>
    </row>
    <row r="3616" spans="1:5">
      <c r="A3616" s="67">
        <v>7467</v>
      </c>
      <c r="B3616" s="67">
        <v>23</v>
      </c>
      <c r="C3616" s="63">
        <v>2516</v>
      </c>
      <c r="D3616" s="63">
        <v>48</v>
      </c>
      <c r="E3616" s="63" t="s">
        <v>51</v>
      </c>
    </row>
    <row r="3617" spans="1:5">
      <c r="A3617" s="67">
        <v>7468</v>
      </c>
      <c r="B3617" s="67">
        <v>23</v>
      </c>
      <c r="C3617" s="63">
        <v>2516</v>
      </c>
      <c r="D3617" s="63">
        <v>48</v>
      </c>
      <c r="E3617" s="63" t="s">
        <v>51</v>
      </c>
    </row>
    <row r="3618" spans="1:5">
      <c r="A3618" s="67">
        <v>7469</v>
      </c>
      <c r="B3618" s="67">
        <v>23</v>
      </c>
      <c r="C3618" s="63">
        <v>2516</v>
      </c>
      <c r="D3618" s="63">
        <v>48</v>
      </c>
      <c r="E3618" s="63" t="s">
        <v>51</v>
      </c>
    </row>
    <row r="3619" spans="1:5">
      <c r="A3619" s="67">
        <v>7470</v>
      </c>
      <c r="B3619" s="67">
        <v>23</v>
      </c>
      <c r="C3619" s="63">
        <v>2516</v>
      </c>
      <c r="D3619" s="63">
        <v>48</v>
      </c>
      <c r="E3619" s="63" t="s">
        <v>51</v>
      </c>
    </row>
    <row r="3620" spans="1:5">
      <c r="A3620" s="67">
        <v>7800</v>
      </c>
      <c r="B3620" s="67">
        <v>25</v>
      </c>
      <c r="C3620" s="63">
        <v>2421</v>
      </c>
      <c r="D3620" s="63">
        <v>25</v>
      </c>
      <c r="E3620" s="63" t="s">
        <v>51</v>
      </c>
    </row>
    <row r="3621" spans="1:5">
      <c r="A3621" s="67">
        <v>7802</v>
      </c>
      <c r="B3621" s="67">
        <v>26</v>
      </c>
      <c r="C3621" s="63">
        <v>2049</v>
      </c>
      <c r="D3621" s="63">
        <v>29</v>
      </c>
      <c r="E3621" s="63" t="s">
        <v>51</v>
      </c>
    </row>
    <row r="3622" spans="1:5">
      <c r="A3622" s="67">
        <v>7803</v>
      </c>
      <c r="B3622" s="67">
        <v>26</v>
      </c>
      <c r="C3622" s="63">
        <v>2049</v>
      </c>
      <c r="D3622" s="63">
        <v>29</v>
      </c>
      <c r="E3622" s="63" t="s">
        <v>51</v>
      </c>
    </row>
    <row r="3623" spans="1:5">
      <c r="A3623" s="67">
        <v>7804</v>
      </c>
      <c r="B3623" s="67">
        <v>26</v>
      </c>
      <c r="C3623" s="63">
        <v>2049</v>
      </c>
      <c r="D3623" s="63">
        <v>29</v>
      </c>
      <c r="E3623" s="63" t="s">
        <v>51</v>
      </c>
    </row>
    <row r="3624" spans="1:5">
      <c r="A3624" s="67">
        <v>7805</v>
      </c>
      <c r="B3624" s="67">
        <v>26</v>
      </c>
      <c r="C3624" s="63">
        <v>2049</v>
      </c>
      <c r="D3624" s="63">
        <v>29</v>
      </c>
      <c r="E3624" s="63" t="s">
        <v>51</v>
      </c>
    </row>
    <row r="3625" spans="1:5">
      <c r="A3625" s="67">
        <v>7806</v>
      </c>
      <c r="B3625" s="67">
        <v>26</v>
      </c>
      <c r="C3625" s="63">
        <v>2049</v>
      </c>
      <c r="D3625" s="63">
        <v>29</v>
      </c>
      <c r="E3625" s="63" t="s">
        <v>51</v>
      </c>
    </row>
    <row r="3626" spans="1:5">
      <c r="A3626" s="67">
        <v>7807</v>
      </c>
      <c r="B3626" s="67">
        <v>26</v>
      </c>
      <c r="C3626" s="63">
        <v>2049</v>
      </c>
      <c r="D3626" s="63">
        <v>29</v>
      </c>
      <c r="E3626" s="63" t="s">
        <v>51</v>
      </c>
    </row>
    <row r="3627" spans="1:5">
      <c r="A3627" s="67">
        <v>7808</v>
      </c>
      <c r="B3627" s="67">
        <v>26</v>
      </c>
      <c r="C3627" s="63">
        <v>2049</v>
      </c>
      <c r="D3627" s="63">
        <v>29</v>
      </c>
      <c r="E3627" s="63" t="s">
        <v>51</v>
      </c>
    </row>
    <row r="3628" spans="1:5">
      <c r="A3628" s="67">
        <v>7809</v>
      </c>
      <c r="B3628" s="67">
        <v>26</v>
      </c>
      <c r="C3628" s="63">
        <v>2049</v>
      </c>
      <c r="D3628" s="63">
        <v>29</v>
      </c>
      <c r="E3628" s="63" t="s">
        <v>51</v>
      </c>
    </row>
    <row r="3629" spans="1:5">
      <c r="A3629" s="67">
        <v>7810</v>
      </c>
      <c r="B3629" s="67">
        <v>26</v>
      </c>
      <c r="C3629" s="63">
        <v>2049</v>
      </c>
      <c r="D3629" s="63">
        <v>29</v>
      </c>
      <c r="E3629" s="63" t="s">
        <v>51</v>
      </c>
    </row>
    <row r="3630" spans="1:5">
      <c r="A3630" s="67">
        <v>7811</v>
      </c>
      <c r="B3630" s="67">
        <v>26</v>
      </c>
      <c r="C3630" s="63">
        <v>2049</v>
      </c>
      <c r="D3630" s="63">
        <v>29</v>
      </c>
      <c r="E3630" s="63" t="s">
        <v>51</v>
      </c>
    </row>
    <row r="3631" spans="1:5">
      <c r="A3631" s="67">
        <v>7812</v>
      </c>
      <c r="B3631" s="67">
        <v>26</v>
      </c>
      <c r="C3631" s="63">
        <v>2049</v>
      </c>
      <c r="D3631" s="63">
        <v>29</v>
      </c>
      <c r="E3631" s="63" t="s">
        <v>51</v>
      </c>
    </row>
    <row r="3632" spans="1:5">
      <c r="A3632" s="67">
        <v>7813</v>
      </c>
      <c r="B3632" s="67">
        <v>26</v>
      </c>
      <c r="C3632" s="63">
        <v>2049</v>
      </c>
      <c r="D3632" s="63">
        <v>29</v>
      </c>
      <c r="E3632" s="63" t="s">
        <v>51</v>
      </c>
    </row>
    <row r="3633" spans="1:5">
      <c r="A3633" s="67">
        <v>7814</v>
      </c>
      <c r="B3633" s="67">
        <v>26</v>
      </c>
      <c r="C3633" s="63">
        <v>2049</v>
      </c>
      <c r="D3633" s="63">
        <v>29</v>
      </c>
      <c r="E3633" s="63" t="s">
        <v>51</v>
      </c>
    </row>
    <row r="3634" spans="1:5">
      <c r="A3634" s="67">
        <v>7823</v>
      </c>
      <c r="B3634" s="67">
        <v>26</v>
      </c>
      <c r="C3634" s="63">
        <v>2049</v>
      </c>
      <c r="D3634" s="63">
        <v>29</v>
      </c>
      <c r="E3634" s="63" t="s">
        <v>51</v>
      </c>
    </row>
    <row r="3635" spans="1:5">
      <c r="A3635" s="67">
        <v>7824</v>
      </c>
      <c r="B3635" s="67">
        <v>26</v>
      </c>
      <c r="C3635" s="63">
        <v>2049</v>
      </c>
      <c r="D3635" s="63">
        <v>29</v>
      </c>
      <c r="E3635" s="63" t="s">
        <v>51</v>
      </c>
    </row>
    <row r="3636" spans="1:5">
      <c r="A3636" s="67">
        <v>7827</v>
      </c>
      <c r="B3636" s="67">
        <v>26</v>
      </c>
      <c r="C3636" s="63">
        <v>2049</v>
      </c>
      <c r="D3636" s="63">
        <v>29</v>
      </c>
      <c r="E3636" s="63" t="s">
        <v>51</v>
      </c>
    </row>
    <row r="3637" spans="1:5">
      <c r="A3637" s="67">
        <v>7828</v>
      </c>
      <c r="B3637" s="67">
        <v>26</v>
      </c>
      <c r="C3637" s="63">
        <v>2049</v>
      </c>
      <c r="D3637" s="63">
        <v>29</v>
      </c>
      <c r="E3637" s="63" t="s">
        <v>51</v>
      </c>
    </row>
    <row r="3638" spans="1:5">
      <c r="A3638" s="67">
        <v>7829</v>
      </c>
      <c r="B3638" s="67">
        <v>26</v>
      </c>
      <c r="C3638" s="63">
        <v>2049</v>
      </c>
      <c r="D3638" s="63">
        <v>29</v>
      </c>
      <c r="E3638" s="63" t="s">
        <v>51</v>
      </c>
    </row>
    <row r="3639" spans="1:5">
      <c r="A3639" s="67">
        <v>7845</v>
      </c>
      <c r="B3639" s="67">
        <v>26</v>
      </c>
      <c r="C3639" s="63">
        <v>2049</v>
      </c>
      <c r="D3639" s="63">
        <v>29</v>
      </c>
      <c r="E3639" s="63" t="s">
        <v>51</v>
      </c>
    </row>
    <row r="3640" spans="1:5">
      <c r="A3640" s="67">
        <v>7850</v>
      </c>
      <c r="B3640" s="67">
        <v>26</v>
      </c>
      <c r="C3640" s="63">
        <v>2049</v>
      </c>
      <c r="D3640" s="63">
        <v>29</v>
      </c>
      <c r="E3640" s="63" t="s">
        <v>51</v>
      </c>
    </row>
    <row r="3641" spans="1:5">
      <c r="A3641" s="67">
        <v>7892</v>
      </c>
      <c r="B3641" s="67">
        <v>26</v>
      </c>
      <c r="C3641" s="63">
        <v>2049</v>
      </c>
      <c r="D3641" s="63">
        <v>29</v>
      </c>
      <c r="E3641" s="63" t="s">
        <v>51</v>
      </c>
    </row>
    <row r="3642" spans="1:5">
      <c r="A3642" s="67">
        <v>7900</v>
      </c>
      <c r="B3642" s="67">
        <v>25</v>
      </c>
      <c r="C3642" s="63">
        <v>2421</v>
      </c>
      <c r="D3642" s="63">
        <v>25</v>
      </c>
      <c r="E3642" s="63" t="s">
        <v>51</v>
      </c>
    </row>
    <row r="3643" spans="1:5">
      <c r="A3643" s="67">
        <v>7901</v>
      </c>
      <c r="B3643" s="67">
        <v>25</v>
      </c>
      <c r="C3643" s="63">
        <v>2421</v>
      </c>
      <c r="D3643" s="63">
        <v>25</v>
      </c>
      <c r="E3643" s="63" t="s">
        <v>51</v>
      </c>
    </row>
    <row r="3644" spans="1:5">
      <c r="A3644" s="67">
        <v>7902</v>
      </c>
      <c r="B3644" s="67">
        <v>25</v>
      </c>
      <c r="C3644" s="63">
        <v>2421</v>
      </c>
      <c r="D3644" s="63">
        <v>25</v>
      </c>
      <c r="E3644" s="63" t="s">
        <v>51</v>
      </c>
    </row>
    <row r="3645" spans="1:5">
      <c r="A3645" s="67">
        <v>7903</v>
      </c>
      <c r="B3645" s="67">
        <v>25</v>
      </c>
      <c r="C3645" s="63">
        <v>2421</v>
      </c>
      <c r="D3645" s="63">
        <v>25</v>
      </c>
      <c r="E3645" s="63" t="s">
        <v>51</v>
      </c>
    </row>
    <row r="3646" spans="1:5">
      <c r="A3646" s="67">
        <v>7904</v>
      </c>
      <c r="B3646" s="67">
        <v>25</v>
      </c>
      <c r="C3646" s="63">
        <v>2421</v>
      </c>
      <c r="D3646" s="63">
        <v>25</v>
      </c>
      <c r="E3646" s="63" t="s">
        <v>51</v>
      </c>
    </row>
    <row r="3647" spans="1:5">
      <c r="A3647" s="67">
        <v>7905</v>
      </c>
      <c r="B3647" s="67">
        <v>25</v>
      </c>
      <c r="C3647" s="63">
        <v>2421</v>
      </c>
      <c r="D3647" s="63">
        <v>25</v>
      </c>
      <c r="E3647" s="63" t="s">
        <v>51</v>
      </c>
    </row>
    <row r="3648" spans="1:5">
      <c r="A3648" s="67">
        <v>7906</v>
      </c>
      <c r="B3648" s="67">
        <v>25</v>
      </c>
      <c r="C3648" s="63">
        <v>2421</v>
      </c>
      <c r="D3648" s="63">
        <v>25</v>
      </c>
      <c r="E3648" s="63" t="s">
        <v>51</v>
      </c>
    </row>
    <row r="3649" spans="1:5">
      <c r="A3649" s="67">
        <v>7907</v>
      </c>
      <c r="B3649" s="67">
        <v>25</v>
      </c>
      <c r="C3649" s="63">
        <v>2421</v>
      </c>
      <c r="D3649" s="63">
        <v>25</v>
      </c>
      <c r="E3649" s="63" t="s">
        <v>51</v>
      </c>
    </row>
    <row r="3650" spans="1:5">
      <c r="A3650" s="67">
        <v>7908</v>
      </c>
      <c r="B3650" s="67">
        <v>25</v>
      </c>
      <c r="C3650" s="63">
        <v>2421</v>
      </c>
      <c r="D3650" s="63">
        <v>25</v>
      </c>
      <c r="E3650" s="63" t="s">
        <v>51</v>
      </c>
    </row>
    <row r="3651" spans="1:5">
      <c r="A3651" s="67">
        <v>7916</v>
      </c>
      <c r="B3651" s="67">
        <v>22</v>
      </c>
      <c r="C3651" s="63">
        <v>1997</v>
      </c>
      <c r="D3651" s="63">
        <v>52</v>
      </c>
      <c r="E3651" s="63" t="s">
        <v>51</v>
      </c>
    </row>
    <row r="3652" spans="1:5">
      <c r="A3652" s="67">
        <v>7917</v>
      </c>
      <c r="B3652" s="67">
        <v>25</v>
      </c>
      <c r="C3652" s="63">
        <v>2421</v>
      </c>
      <c r="D3652" s="63">
        <v>25</v>
      </c>
      <c r="E3652" s="63" t="s">
        <v>51</v>
      </c>
    </row>
    <row r="3653" spans="1:5">
      <c r="A3653" s="67">
        <v>7918</v>
      </c>
      <c r="B3653" s="67">
        <v>25</v>
      </c>
      <c r="C3653" s="63">
        <v>2421</v>
      </c>
      <c r="D3653" s="63">
        <v>25</v>
      </c>
      <c r="E3653" s="63" t="s">
        <v>51</v>
      </c>
    </row>
    <row r="3654" spans="1:5">
      <c r="A3654" s="67">
        <v>7919</v>
      </c>
      <c r="B3654" s="67">
        <v>22</v>
      </c>
      <c r="C3654" s="63">
        <v>1997</v>
      </c>
      <c r="D3654" s="63">
        <v>52</v>
      </c>
      <c r="E3654" s="63" t="s">
        <v>51</v>
      </c>
    </row>
    <row r="3655" spans="1:5">
      <c r="A3655" s="67">
        <v>7920</v>
      </c>
      <c r="B3655" s="67">
        <v>25</v>
      </c>
      <c r="C3655" s="63">
        <v>2421</v>
      </c>
      <c r="D3655" s="63">
        <v>25</v>
      </c>
      <c r="E3655" s="63" t="s">
        <v>51</v>
      </c>
    </row>
    <row r="3656" spans="1:5">
      <c r="A3656" s="67">
        <v>7921</v>
      </c>
      <c r="B3656" s="67">
        <v>25</v>
      </c>
      <c r="C3656" s="63">
        <v>2421</v>
      </c>
      <c r="D3656" s="63">
        <v>25</v>
      </c>
      <c r="E3656" s="63" t="s">
        <v>51</v>
      </c>
    </row>
    <row r="3657" spans="1:5">
      <c r="A3657" s="67">
        <v>7922</v>
      </c>
      <c r="B3657" s="67">
        <v>22</v>
      </c>
      <c r="C3657" s="63">
        <v>1997</v>
      </c>
      <c r="D3657" s="63">
        <v>52</v>
      </c>
      <c r="E3657" s="63" t="s">
        <v>51</v>
      </c>
    </row>
    <row r="3658" spans="1:5">
      <c r="A3658" s="67">
        <v>7923</v>
      </c>
      <c r="B3658" s="67">
        <v>25</v>
      </c>
      <c r="C3658" s="63">
        <v>2421</v>
      </c>
      <c r="D3658" s="63">
        <v>25</v>
      </c>
      <c r="E3658" s="63" t="s">
        <v>51</v>
      </c>
    </row>
    <row r="3659" spans="1:5">
      <c r="A3659" s="67">
        <v>8001</v>
      </c>
      <c r="B3659" s="67">
        <v>18</v>
      </c>
      <c r="C3659" s="63">
        <v>1590</v>
      </c>
      <c r="D3659" s="63">
        <v>100</v>
      </c>
      <c r="E3659" s="63" t="s">
        <v>47</v>
      </c>
    </row>
    <row r="3660" spans="1:5">
      <c r="A3660" s="67">
        <v>8002</v>
      </c>
      <c r="B3660" s="67">
        <v>18</v>
      </c>
      <c r="C3660" s="63">
        <v>1590</v>
      </c>
      <c r="D3660" s="63">
        <v>100</v>
      </c>
      <c r="E3660" s="63" t="s">
        <v>47</v>
      </c>
    </row>
    <row r="3661" spans="1:5">
      <c r="A3661" s="67">
        <v>8003</v>
      </c>
      <c r="B3661" s="67">
        <v>18</v>
      </c>
      <c r="C3661" s="63">
        <v>1590</v>
      </c>
      <c r="D3661" s="63">
        <v>100</v>
      </c>
      <c r="E3661" s="63" t="s">
        <v>47</v>
      </c>
    </row>
    <row r="3662" spans="1:5">
      <c r="A3662" s="67">
        <v>8004</v>
      </c>
      <c r="B3662" s="67">
        <v>18</v>
      </c>
      <c r="C3662" s="63">
        <v>1590</v>
      </c>
      <c r="D3662" s="63">
        <v>100</v>
      </c>
      <c r="E3662" s="63" t="s">
        <v>47</v>
      </c>
    </row>
    <row r="3663" spans="1:5">
      <c r="A3663" s="67">
        <v>8005</v>
      </c>
      <c r="B3663" s="67">
        <v>18</v>
      </c>
      <c r="C3663" s="63">
        <v>1590</v>
      </c>
      <c r="D3663" s="63">
        <v>100</v>
      </c>
      <c r="E3663" s="63" t="s">
        <v>47</v>
      </c>
    </row>
    <row r="3664" spans="1:5">
      <c r="A3664" s="67">
        <v>8006</v>
      </c>
      <c r="B3664" s="67">
        <v>18</v>
      </c>
      <c r="C3664" s="63">
        <v>1590</v>
      </c>
      <c r="D3664" s="63">
        <v>100</v>
      </c>
      <c r="E3664" s="63" t="s">
        <v>47</v>
      </c>
    </row>
    <row r="3665" spans="1:5">
      <c r="A3665" s="67">
        <v>8007</v>
      </c>
      <c r="B3665" s="67">
        <v>18</v>
      </c>
      <c r="C3665" s="63">
        <v>1590</v>
      </c>
      <c r="D3665" s="63">
        <v>100</v>
      </c>
      <c r="E3665" s="63" t="s">
        <v>47</v>
      </c>
    </row>
    <row r="3666" spans="1:5">
      <c r="A3666" s="67">
        <v>8008</v>
      </c>
      <c r="B3666" s="67">
        <v>18</v>
      </c>
      <c r="C3666" s="63">
        <v>1590</v>
      </c>
      <c r="D3666" s="63">
        <v>100</v>
      </c>
      <c r="E3666" s="63" t="s">
        <v>47</v>
      </c>
    </row>
    <row r="3667" spans="1:5">
      <c r="A3667" s="67">
        <v>8009</v>
      </c>
      <c r="B3667" s="67">
        <v>18</v>
      </c>
      <c r="C3667" s="63">
        <v>1590</v>
      </c>
      <c r="D3667" s="63">
        <v>100</v>
      </c>
      <c r="E3667" s="63" t="s">
        <v>47</v>
      </c>
    </row>
    <row r="3668" spans="1:5">
      <c r="A3668" s="67">
        <v>8010</v>
      </c>
      <c r="B3668" s="67">
        <v>18</v>
      </c>
      <c r="C3668" s="63">
        <v>1590</v>
      </c>
      <c r="D3668" s="63">
        <v>100</v>
      </c>
      <c r="E3668" s="63" t="s">
        <v>47</v>
      </c>
    </row>
    <row r="3669" spans="1:5">
      <c r="A3669" s="67">
        <v>8045</v>
      </c>
      <c r="B3669" s="67">
        <v>18</v>
      </c>
      <c r="C3669" s="63">
        <v>1590</v>
      </c>
      <c r="D3669" s="63">
        <v>100</v>
      </c>
      <c r="E3669" s="63" t="s">
        <v>47</v>
      </c>
    </row>
    <row r="3670" spans="1:5">
      <c r="A3670" s="67">
        <v>8051</v>
      </c>
      <c r="B3670" s="67">
        <v>18</v>
      </c>
      <c r="C3670" s="63">
        <v>1590</v>
      </c>
      <c r="D3670" s="63">
        <v>100</v>
      </c>
      <c r="E3670" s="63" t="s">
        <v>47</v>
      </c>
    </row>
    <row r="3671" spans="1:5">
      <c r="A3671" s="67">
        <v>8060</v>
      </c>
      <c r="B3671" s="67">
        <v>18</v>
      </c>
      <c r="C3671" s="63">
        <v>1590</v>
      </c>
      <c r="D3671" s="63">
        <v>100</v>
      </c>
      <c r="E3671" s="63" t="s">
        <v>47</v>
      </c>
    </row>
    <row r="3672" spans="1:5">
      <c r="A3672" s="67">
        <v>8061</v>
      </c>
      <c r="B3672" s="67">
        <v>18</v>
      </c>
      <c r="C3672" s="63">
        <v>1590</v>
      </c>
      <c r="D3672" s="63">
        <v>100</v>
      </c>
      <c r="E3672" s="63" t="s">
        <v>47</v>
      </c>
    </row>
    <row r="3673" spans="1:5">
      <c r="A3673" s="67">
        <v>8066</v>
      </c>
      <c r="B3673" s="67">
        <v>18</v>
      </c>
      <c r="C3673" s="63">
        <v>1590</v>
      </c>
      <c r="D3673" s="63">
        <v>100</v>
      </c>
      <c r="E3673" s="63" t="s">
        <v>47</v>
      </c>
    </row>
    <row r="3674" spans="1:5">
      <c r="A3674" s="67">
        <v>8069</v>
      </c>
      <c r="B3674" s="67">
        <v>18</v>
      </c>
      <c r="C3674" s="63">
        <v>1590</v>
      </c>
      <c r="D3674" s="63">
        <v>100</v>
      </c>
      <c r="E3674" s="63" t="s">
        <v>47</v>
      </c>
    </row>
    <row r="3675" spans="1:5">
      <c r="A3675" s="67">
        <v>8070</v>
      </c>
      <c r="B3675" s="67">
        <v>18</v>
      </c>
      <c r="C3675" s="63">
        <v>1590</v>
      </c>
      <c r="D3675" s="63">
        <v>100</v>
      </c>
      <c r="E3675" s="63" t="s">
        <v>47</v>
      </c>
    </row>
    <row r="3676" spans="1:5">
      <c r="A3676" s="67">
        <v>8071</v>
      </c>
      <c r="B3676" s="67">
        <v>18</v>
      </c>
      <c r="C3676" s="63">
        <v>1590</v>
      </c>
      <c r="D3676" s="63">
        <v>100</v>
      </c>
      <c r="E3676" s="63" t="s">
        <v>47</v>
      </c>
    </row>
    <row r="3677" spans="1:5">
      <c r="A3677" s="67">
        <v>8100</v>
      </c>
      <c r="B3677" s="67">
        <v>18</v>
      </c>
      <c r="C3677" s="63">
        <v>1590</v>
      </c>
      <c r="D3677" s="63">
        <v>100</v>
      </c>
      <c r="E3677" s="63" t="s">
        <v>47</v>
      </c>
    </row>
    <row r="3678" spans="1:5">
      <c r="A3678" s="67">
        <v>8101</v>
      </c>
      <c r="B3678" s="67">
        <v>18</v>
      </c>
      <c r="C3678" s="63">
        <v>1590</v>
      </c>
      <c r="D3678" s="63">
        <v>100</v>
      </c>
      <c r="E3678" s="63" t="s">
        <v>47</v>
      </c>
    </row>
    <row r="3679" spans="1:5">
      <c r="A3679" s="67">
        <v>8102</v>
      </c>
      <c r="B3679" s="67">
        <v>18</v>
      </c>
      <c r="C3679" s="63">
        <v>1590</v>
      </c>
      <c r="D3679" s="63">
        <v>100</v>
      </c>
      <c r="E3679" s="63" t="s">
        <v>47</v>
      </c>
    </row>
    <row r="3680" spans="1:5">
      <c r="A3680" s="67">
        <v>8103</v>
      </c>
      <c r="B3680" s="67">
        <v>18</v>
      </c>
      <c r="C3680" s="63">
        <v>1590</v>
      </c>
      <c r="D3680" s="63">
        <v>100</v>
      </c>
      <c r="E3680" s="63" t="s">
        <v>47</v>
      </c>
    </row>
    <row r="3681" spans="1:5">
      <c r="A3681" s="67">
        <v>8107</v>
      </c>
      <c r="B3681" s="67">
        <v>18</v>
      </c>
      <c r="C3681" s="63">
        <v>1590</v>
      </c>
      <c r="D3681" s="63">
        <v>100</v>
      </c>
      <c r="E3681" s="63" t="s">
        <v>47</v>
      </c>
    </row>
    <row r="3682" spans="1:5">
      <c r="A3682" s="67">
        <v>8108</v>
      </c>
      <c r="B3682" s="67">
        <v>18</v>
      </c>
      <c r="C3682" s="63">
        <v>1590</v>
      </c>
      <c r="D3682" s="63">
        <v>100</v>
      </c>
      <c r="E3682" s="63" t="s">
        <v>47</v>
      </c>
    </row>
    <row r="3683" spans="1:5">
      <c r="A3683" s="67">
        <v>8111</v>
      </c>
      <c r="B3683" s="67">
        <v>18</v>
      </c>
      <c r="C3683" s="63">
        <v>1590</v>
      </c>
      <c r="D3683" s="63">
        <v>100</v>
      </c>
      <c r="E3683" s="63" t="s">
        <v>47</v>
      </c>
    </row>
    <row r="3684" spans="1:5">
      <c r="A3684" s="67">
        <v>8120</v>
      </c>
      <c r="B3684" s="67">
        <v>18</v>
      </c>
      <c r="C3684" s="63">
        <v>1590</v>
      </c>
      <c r="D3684" s="63">
        <v>100</v>
      </c>
      <c r="E3684" s="63" t="s">
        <v>47</v>
      </c>
    </row>
    <row r="3685" spans="1:5">
      <c r="A3685" s="67">
        <v>8205</v>
      </c>
      <c r="B3685" s="67">
        <v>18</v>
      </c>
      <c r="C3685" s="63">
        <v>1590</v>
      </c>
      <c r="D3685" s="63">
        <v>100</v>
      </c>
      <c r="E3685" s="63" t="s">
        <v>47</v>
      </c>
    </row>
    <row r="3686" spans="1:5">
      <c r="A3686" s="67">
        <v>8383</v>
      </c>
      <c r="B3686" s="67">
        <v>18</v>
      </c>
      <c r="C3686" s="63">
        <v>1590</v>
      </c>
      <c r="D3686" s="63">
        <v>100</v>
      </c>
      <c r="E3686" s="63" t="s">
        <v>47</v>
      </c>
    </row>
    <row r="3687" spans="1:5">
      <c r="A3687" s="67">
        <v>8386</v>
      </c>
      <c r="B3687" s="67">
        <v>18</v>
      </c>
      <c r="C3687" s="63">
        <v>1590</v>
      </c>
      <c r="D3687" s="63">
        <v>100</v>
      </c>
      <c r="E3687" s="63" t="s">
        <v>47</v>
      </c>
    </row>
    <row r="3688" spans="1:5">
      <c r="A3688" s="67">
        <v>8388</v>
      </c>
      <c r="B3688" s="67">
        <v>18</v>
      </c>
      <c r="C3688" s="63">
        <v>1590</v>
      </c>
      <c r="D3688" s="63">
        <v>100</v>
      </c>
      <c r="E3688" s="63" t="s">
        <v>47</v>
      </c>
    </row>
    <row r="3689" spans="1:5">
      <c r="A3689" s="67">
        <v>8390</v>
      </c>
      <c r="B3689" s="67">
        <v>18</v>
      </c>
      <c r="C3689" s="63">
        <v>1590</v>
      </c>
      <c r="D3689" s="63">
        <v>100</v>
      </c>
      <c r="E3689" s="63" t="s">
        <v>47</v>
      </c>
    </row>
    <row r="3690" spans="1:5">
      <c r="A3690" s="67">
        <v>8393</v>
      </c>
      <c r="B3690" s="67">
        <v>18</v>
      </c>
      <c r="C3690" s="63">
        <v>1590</v>
      </c>
      <c r="D3690" s="63">
        <v>100</v>
      </c>
      <c r="E3690" s="63" t="s">
        <v>47</v>
      </c>
    </row>
    <row r="3691" spans="1:5">
      <c r="A3691" s="67">
        <v>8394</v>
      </c>
      <c r="B3691" s="67">
        <v>18</v>
      </c>
      <c r="C3691" s="63">
        <v>1590</v>
      </c>
      <c r="D3691" s="63">
        <v>100</v>
      </c>
      <c r="E3691" s="63" t="s">
        <v>47</v>
      </c>
    </row>
    <row r="3692" spans="1:5">
      <c r="A3692" s="67">
        <v>8396</v>
      </c>
      <c r="B3692" s="67">
        <v>18</v>
      </c>
      <c r="C3692" s="63">
        <v>1590</v>
      </c>
      <c r="D3692" s="63">
        <v>100</v>
      </c>
      <c r="E3692" s="63" t="s">
        <v>47</v>
      </c>
    </row>
    <row r="3693" spans="1:5">
      <c r="A3693" s="67">
        <v>8399</v>
      </c>
      <c r="B3693" s="67">
        <v>18</v>
      </c>
      <c r="C3693" s="63">
        <v>1590</v>
      </c>
      <c r="D3693" s="63">
        <v>100</v>
      </c>
      <c r="E3693" s="63" t="s">
        <v>47</v>
      </c>
    </row>
    <row r="3694" spans="1:5">
      <c r="A3694" s="67">
        <v>8500</v>
      </c>
      <c r="B3694" s="67">
        <v>18</v>
      </c>
      <c r="C3694" s="63">
        <v>1590</v>
      </c>
      <c r="D3694" s="63">
        <v>100</v>
      </c>
      <c r="E3694" s="63" t="s">
        <v>47</v>
      </c>
    </row>
    <row r="3695" spans="1:5">
      <c r="A3695" s="67">
        <v>8507</v>
      </c>
      <c r="B3695" s="67">
        <v>18</v>
      </c>
      <c r="C3695" s="63">
        <v>1590</v>
      </c>
      <c r="D3695" s="63">
        <v>100</v>
      </c>
      <c r="E3695" s="63" t="s">
        <v>47</v>
      </c>
    </row>
    <row r="3696" spans="1:5">
      <c r="A3696" s="67">
        <v>8538</v>
      </c>
      <c r="B3696" s="67">
        <v>18</v>
      </c>
      <c r="C3696" s="63">
        <v>1590</v>
      </c>
      <c r="D3696" s="63">
        <v>100</v>
      </c>
      <c r="E3696" s="63" t="s">
        <v>47</v>
      </c>
    </row>
    <row r="3697" spans="1:5">
      <c r="A3697" s="67">
        <v>8557</v>
      </c>
      <c r="B3697" s="67">
        <v>18</v>
      </c>
      <c r="C3697" s="63">
        <v>1590</v>
      </c>
      <c r="D3697" s="63">
        <v>100</v>
      </c>
      <c r="E3697" s="63" t="s">
        <v>47</v>
      </c>
    </row>
    <row r="3698" spans="1:5">
      <c r="A3698" s="67">
        <v>8576</v>
      </c>
      <c r="B3698" s="67">
        <v>18</v>
      </c>
      <c r="C3698" s="63">
        <v>1590</v>
      </c>
      <c r="D3698" s="63">
        <v>100</v>
      </c>
      <c r="E3698" s="63" t="s">
        <v>47</v>
      </c>
    </row>
    <row r="3699" spans="1:5">
      <c r="A3699" s="67">
        <v>8622</v>
      </c>
      <c r="B3699" s="67">
        <v>18</v>
      </c>
      <c r="C3699" s="63">
        <v>1590</v>
      </c>
      <c r="D3699" s="63">
        <v>100</v>
      </c>
      <c r="E3699" s="63" t="s">
        <v>47</v>
      </c>
    </row>
    <row r="3700" spans="1:5">
      <c r="A3700" s="67">
        <v>8626</v>
      </c>
      <c r="B3700" s="67">
        <v>18</v>
      </c>
      <c r="C3700" s="63">
        <v>1590</v>
      </c>
      <c r="D3700" s="63">
        <v>100</v>
      </c>
      <c r="E3700" s="63" t="s">
        <v>47</v>
      </c>
    </row>
    <row r="3701" spans="1:5">
      <c r="A3701" s="67">
        <v>8627</v>
      </c>
      <c r="B3701" s="67">
        <v>18</v>
      </c>
      <c r="C3701" s="63">
        <v>1590</v>
      </c>
      <c r="D3701" s="63">
        <v>100</v>
      </c>
      <c r="E3701" s="63" t="s">
        <v>47</v>
      </c>
    </row>
    <row r="3702" spans="1:5">
      <c r="A3702" s="67">
        <v>8659</v>
      </c>
      <c r="B3702" s="67">
        <v>18</v>
      </c>
      <c r="C3702" s="63">
        <v>1590</v>
      </c>
      <c r="D3702" s="63">
        <v>100</v>
      </c>
      <c r="E3702" s="63" t="s">
        <v>47</v>
      </c>
    </row>
    <row r="3703" spans="1:5">
      <c r="A3703" s="67">
        <v>8785</v>
      </c>
      <c r="B3703" s="67">
        <v>18</v>
      </c>
      <c r="C3703" s="63">
        <v>1590</v>
      </c>
      <c r="D3703" s="63">
        <v>100</v>
      </c>
      <c r="E3703" s="63" t="s">
        <v>47</v>
      </c>
    </row>
    <row r="3704" spans="1:5">
      <c r="A3704" s="67">
        <v>8865</v>
      </c>
      <c r="B3704" s="67">
        <v>18</v>
      </c>
      <c r="C3704" s="63">
        <v>1590</v>
      </c>
      <c r="D3704" s="63">
        <v>100</v>
      </c>
      <c r="E3704" s="63" t="s">
        <v>47</v>
      </c>
    </row>
    <row r="3705" spans="1:5">
      <c r="A3705" s="67">
        <v>8873</v>
      </c>
      <c r="B3705" s="67">
        <v>18</v>
      </c>
      <c r="C3705" s="63">
        <v>1590</v>
      </c>
      <c r="D3705" s="63">
        <v>100</v>
      </c>
      <c r="E3705" s="63" t="s">
        <v>47</v>
      </c>
    </row>
    <row r="3706" spans="1:5">
      <c r="A3706" s="67">
        <v>9000</v>
      </c>
      <c r="B3706" s="67">
        <v>51</v>
      </c>
      <c r="C3706" s="63">
        <v>325</v>
      </c>
      <c r="D3706" s="63">
        <v>1043</v>
      </c>
      <c r="E3706" s="63" t="s">
        <v>48</v>
      </c>
    </row>
    <row r="3707" spans="1:5">
      <c r="A3707" s="67">
        <v>9001</v>
      </c>
      <c r="B3707" s="67">
        <v>51</v>
      </c>
      <c r="C3707" s="63">
        <v>325</v>
      </c>
      <c r="D3707" s="63">
        <v>1043</v>
      </c>
      <c r="E3707" s="63" t="s">
        <v>48</v>
      </c>
    </row>
    <row r="3708" spans="1:5">
      <c r="A3708" s="67">
        <v>9002</v>
      </c>
      <c r="B3708" s="67">
        <v>51</v>
      </c>
      <c r="C3708" s="63">
        <v>325</v>
      </c>
      <c r="D3708" s="63">
        <v>1043</v>
      </c>
      <c r="E3708" s="63" t="s">
        <v>48</v>
      </c>
    </row>
    <row r="3709" spans="1:5">
      <c r="A3709" s="67">
        <v>9003</v>
      </c>
      <c r="B3709" s="67">
        <v>51</v>
      </c>
      <c r="C3709" s="63">
        <v>325</v>
      </c>
      <c r="D3709" s="63">
        <v>1043</v>
      </c>
      <c r="E3709" s="63" t="s">
        <v>48</v>
      </c>
    </row>
    <row r="3710" spans="1:5">
      <c r="A3710" s="67">
        <v>9005</v>
      </c>
      <c r="B3710" s="67">
        <v>51</v>
      </c>
      <c r="C3710" s="63">
        <v>325</v>
      </c>
      <c r="D3710" s="63">
        <v>1043</v>
      </c>
      <c r="E3710" s="63" t="s">
        <v>48</v>
      </c>
    </row>
    <row r="3711" spans="1:5">
      <c r="A3711" s="67">
        <v>9007</v>
      </c>
      <c r="B3711" s="67">
        <v>51</v>
      </c>
      <c r="C3711" s="63">
        <v>325</v>
      </c>
      <c r="D3711" s="63">
        <v>1043</v>
      </c>
      <c r="E3711" s="63" t="s">
        <v>48</v>
      </c>
    </row>
    <row r="3712" spans="1:5">
      <c r="A3712" s="67">
        <v>9008</v>
      </c>
      <c r="B3712" s="67">
        <v>51</v>
      </c>
      <c r="C3712" s="63">
        <v>325</v>
      </c>
      <c r="D3712" s="63">
        <v>1043</v>
      </c>
      <c r="E3712" s="63" t="s">
        <v>48</v>
      </c>
    </row>
    <row r="3713" spans="1:5">
      <c r="A3713" s="67">
        <v>9009</v>
      </c>
      <c r="B3713" s="67">
        <v>51</v>
      </c>
      <c r="C3713" s="63">
        <v>325</v>
      </c>
      <c r="D3713" s="63">
        <v>1043</v>
      </c>
      <c r="E3713" s="63" t="s">
        <v>48</v>
      </c>
    </row>
    <row r="3714" spans="1:5">
      <c r="A3714" s="67">
        <v>9010</v>
      </c>
      <c r="B3714" s="67">
        <v>51</v>
      </c>
      <c r="C3714" s="63">
        <v>325</v>
      </c>
      <c r="D3714" s="63">
        <v>1043</v>
      </c>
      <c r="E3714" s="63" t="s">
        <v>48</v>
      </c>
    </row>
    <row r="3715" spans="1:5">
      <c r="A3715" s="67">
        <v>9013</v>
      </c>
      <c r="B3715" s="67">
        <v>51</v>
      </c>
      <c r="C3715" s="63">
        <v>325</v>
      </c>
      <c r="D3715" s="63">
        <v>1043</v>
      </c>
      <c r="E3715" s="63" t="s">
        <v>48</v>
      </c>
    </row>
    <row r="3716" spans="1:5">
      <c r="A3716" s="67">
        <v>9015</v>
      </c>
      <c r="B3716" s="67">
        <v>51</v>
      </c>
      <c r="C3716" s="63">
        <v>325</v>
      </c>
      <c r="D3716" s="63">
        <v>1043</v>
      </c>
      <c r="E3716" s="63" t="s">
        <v>48</v>
      </c>
    </row>
    <row r="3717" spans="1:5">
      <c r="A3717" s="67">
        <v>9016</v>
      </c>
      <c r="B3717" s="67">
        <v>51</v>
      </c>
      <c r="C3717" s="63">
        <v>325</v>
      </c>
      <c r="D3717" s="63">
        <v>1043</v>
      </c>
      <c r="E3717" s="63" t="s">
        <v>48</v>
      </c>
    </row>
    <row r="3718" spans="1:5">
      <c r="A3718" s="67">
        <v>9017</v>
      </c>
      <c r="B3718" s="67">
        <v>51</v>
      </c>
      <c r="C3718" s="63">
        <v>325</v>
      </c>
      <c r="D3718" s="63">
        <v>1043</v>
      </c>
      <c r="E3718" s="63" t="s">
        <v>48</v>
      </c>
    </row>
    <row r="3719" spans="1:5">
      <c r="A3719" s="67">
        <v>9018</v>
      </c>
      <c r="B3719" s="67">
        <v>51</v>
      </c>
      <c r="C3719" s="63">
        <v>325</v>
      </c>
      <c r="D3719" s="63">
        <v>1043</v>
      </c>
      <c r="E3719" s="63" t="s">
        <v>48</v>
      </c>
    </row>
    <row r="3720" spans="1:5">
      <c r="A3720" s="67">
        <v>9019</v>
      </c>
      <c r="B3720" s="67">
        <v>51</v>
      </c>
      <c r="C3720" s="63">
        <v>325</v>
      </c>
      <c r="D3720" s="63">
        <v>1043</v>
      </c>
      <c r="E3720" s="63" t="s">
        <v>48</v>
      </c>
    </row>
    <row r="3721" spans="1:5">
      <c r="A3721" s="67">
        <v>9020</v>
      </c>
      <c r="B3721" s="67">
        <v>51</v>
      </c>
      <c r="C3721" s="63">
        <v>325</v>
      </c>
      <c r="D3721" s="63">
        <v>1043</v>
      </c>
      <c r="E3721" s="63" t="s">
        <v>48</v>
      </c>
    </row>
    <row r="3722" spans="1:5">
      <c r="A3722" s="67">
        <v>9021</v>
      </c>
      <c r="B3722" s="67">
        <v>51</v>
      </c>
      <c r="C3722" s="63">
        <v>325</v>
      </c>
      <c r="D3722" s="63">
        <v>1043</v>
      </c>
      <c r="E3722" s="63" t="s">
        <v>48</v>
      </c>
    </row>
    <row r="3723" spans="1:5">
      <c r="A3723" s="67">
        <v>9022</v>
      </c>
      <c r="B3723" s="67">
        <v>51</v>
      </c>
      <c r="C3723" s="63">
        <v>325</v>
      </c>
      <c r="D3723" s="63">
        <v>1043</v>
      </c>
      <c r="E3723" s="63" t="s">
        <v>48</v>
      </c>
    </row>
    <row r="3724" spans="1:5">
      <c r="A3724" s="67">
        <v>9023</v>
      </c>
      <c r="B3724" s="67">
        <v>51</v>
      </c>
      <c r="C3724" s="63">
        <v>325</v>
      </c>
      <c r="D3724" s="63">
        <v>1043</v>
      </c>
      <c r="E3724" s="63" t="s">
        <v>48</v>
      </c>
    </row>
    <row r="3725" spans="1:5">
      <c r="A3725" s="67">
        <v>9464</v>
      </c>
      <c r="B3725" s="67">
        <v>51</v>
      </c>
      <c r="C3725" s="63">
        <v>325</v>
      </c>
      <c r="D3725" s="63">
        <v>1043</v>
      </c>
      <c r="E3725" s="63" t="s">
        <v>48</v>
      </c>
    </row>
    <row r="3726" spans="1:5">
      <c r="A3726" s="67">
        <v>9466</v>
      </c>
      <c r="B3726" s="67">
        <v>51</v>
      </c>
      <c r="C3726" s="63">
        <v>325</v>
      </c>
      <c r="D3726" s="63">
        <v>1043</v>
      </c>
      <c r="E3726" s="63" t="s">
        <v>48</v>
      </c>
    </row>
    <row r="3727" spans="1:5">
      <c r="A3727" s="67">
        <v>9726</v>
      </c>
      <c r="B3727" s="67">
        <v>51</v>
      </c>
      <c r="C3727" s="63">
        <v>325</v>
      </c>
      <c r="D3727" s="63">
        <v>1043</v>
      </c>
      <c r="E3727" s="63" t="s">
        <v>48</v>
      </c>
    </row>
    <row r="3728" spans="1:5">
      <c r="A3728" s="67">
        <v>9727</v>
      </c>
      <c r="B3728" s="67">
        <v>51</v>
      </c>
      <c r="C3728" s="63">
        <v>325</v>
      </c>
      <c r="D3728" s="63">
        <v>1043</v>
      </c>
      <c r="E3728" s="63" t="s">
        <v>48</v>
      </c>
    </row>
    <row r="3729" spans="1:5">
      <c r="A3729" s="67">
        <v>9728</v>
      </c>
      <c r="B3729" s="67">
        <v>51</v>
      </c>
      <c r="C3729" s="63">
        <v>325</v>
      </c>
      <c r="D3729" s="63">
        <v>1043</v>
      </c>
      <c r="E3729" s="63" t="s">
        <v>48</v>
      </c>
    </row>
    <row r="3730" spans="1:5">
      <c r="A3730" s="67">
        <v>9729</v>
      </c>
      <c r="B3730" s="67">
        <v>51</v>
      </c>
      <c r="C3730" s="63">
        <v>325</v>
      </c>
      <c r="D3730" s="63">
        <v>1043</v>
      </c>
      <c r="E3730" s="63" t="s">
        <v>48</v>
      </c>
    </row>
  </sheetData>
  <autoFilter ref="A3:E3" xr:uid="{059F108B-0A1D-4D32-BED3-53D7BFF859D7}"/>
  <phoneticPr fontId="7" type="noConversion"/>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724F8-69BB-423B-8A63-55CECDDE1083}">
  <dimension ref="A1:M51"/>
  <sheetViews>
    <sheetView zoomScale="86" zoomScaleNormal="86" workbookViewId="0">
      <selection activeCell="H12" sqref="H12:I12"/>
    </sheetView>
  </sheetViews>
  <sheetFormatPr defaultColWidth="9.28515625" defaultRowHeight="14.25"/>
  <cols>
    <col min="1" max="1" width="9.28515625" style="64"/>
    <col min="2" max="2" width="12.5703125" style="64" bestFit="1" customWidth="1"/>
    <col min="3" max="3" width="11.140625" style="64" bestFit="1" customWidth="1"/>
    <col min="4" max="4" width="12.28515625" style="64" bestFit="1" customWidth="1"/>
    <col min="5" max="5" width="10.7109375" style="64" bestFit="1" customWidth="1"/>
    <col min="6" max="7" width="9.28515625" style="64"/>
    <col min="8" max="8" width="12.5703125" style="64" bestFit="1" customWidth="1"/>
    <col min="9" max="9" width="11.140625" style="64" bestFit="1" customWidth="1"/>
    <col min="10" max="10" width="12.28515625" style="64" bestFit="1" customWidth="1"/>
    <col min="11" max="11" width="10.7109375" style="64" bestFit="1" customWidth="1"/>
    <col min="12" max="12" width="12.42578125" style="64" customWidth="1"/>
    <col min="13" max="16384" width="9.28515625" style="64"/>
  </cols>
  <sheetData>
    <row r="1" spans="1:7">
      <c r="A1" s="387" t="s">
        <v>216</v>
      </c>
      <c r="B1" s="387"/>
      <c r="C1" s="387"/>
      <c r="D1" s="387"/>
      <c r="E1" s="387"/>
      <c r="F1" s="63"/>
    </row>
    <row r="2" spans="1:7" ht="69" customHeight="1">
      <c r="A2" s="388" t="s">
        <v>217</v>
      </c>
      <c r="B2" s="388"/>
      <c r="C2" s="388"/>
      <c r="D2" s="388"/>
      <c r="E2" s="388"/>
      <c r="F2" s="126"/>
    </row>
    <row r="3" spans="1:7">
      <c r="A3" s="65"/>
      <c r="B3" s="63"/>
      <c r="C3" s="63"/>
      <c r="D3" s="63"/>
      <c r="E3" s="63"/>
      <c r="F3" s="63"/>
    </row>
    <row r="4" spans="1:7">
      <c r="F4" s="63"/>
    </row>
    <row r="5" spans="1:7" ht="15">
      <c r="A5" s="63"/>
      <c r="B5" s="386" t="s">
        <v>17</v>
      </c>
      <c r="C5" s="386"/>
      <c r="D5" s="386"/>
      <c r="E5" s="327" t="s">
        <v>237</v>
      </c>
      <c r="F5" s="291"/>
    </row>
    <row r="6" spans="1:7" ht="30">
      <c r="A6" s="292" t="s">
        <v>55</v>
      </c>
      <c r="B6" s="293" t="s">
        <v>52</v>
      </c>
      <c r="C6" s="293" t="s">
        <v>53</v>
      </c>
      <c r="D6" s="293" t="s">
        <v>54</v>
      </c>
      <c r="E6" s="293" t="s">
        <v>189</v>
      </c>
      <c r="G6" s="324" t="s">
        <v>189</v>
      </c>
    </row>
    <row r="7" spans="1:7" ht="15">
      <c r="A7" s="294"/>
      <c r="B7" s="140" t="s">
        <v>56</v>
      </c>
      <c r="C7" s="140" t="s">
        <v>57</v>
      </c>
      <c r="D7" s="140" t="s">
        <v>58</v>
      </c>
      <c r="E7" s="295" t="s">
        <v>103</v>
      </c>
      <c r="G7" s="323" t="s">
        <v>110</v>
      </c>
    </row>
    <row r="8" spans="1:7" ht="15">
      <c r="A8" s="296" t="s">
        <v>46</v>
      </c>
      <c r="B8" s="141">
        <v>0.79</v>
      </c>
      <c r="C8" s="141">
        <v>6.4630000000000007E-2</v>
      </c>
      <c r="D8" s="300">
        <v>3.3780000000000001</v>
      </c>
      <c r="E8" s="300">
        <f>G8/25.7</f>
        <v>8.0800000000000011E-2</v>
      </c>
      <c r="F8" s="291"/>
      <c r="G8" s="300">
        <v>2.0765600000000002</v>
      </c>
    </row>
    <row r="9" spans="1:7" ht="15">
      <c r="A9" s="296" t="s">
        <v>45</v>
      </c>
      <c r="B9" s="141">
        <v>0.79</v>
      </c>
      <c r="C9" s="141">
        <v>6.4630000000000007E-2</v>
      </c>
      <c r="D9" s="300">
        <v>3.3780000000000001</v>
      </c>
      <c r="E9" s="300">
        <f t="shared" ref="E9:E15" si="0">G9/25.7</f>
        <v>8.0800000000000011E-2</v>
      </c>
      <c r="F9" s="291"/>
      <c r="G9" s="300">
        <v>2.0765600000000002</v>
      </c>
    </row>
    <row r="10" spans="1:7" ht="15">
      <c r="A10" s="296" t="s">
        <v>44</v>
      </c>
      <c r="B10" s="141">
        <v>0.61</v>
      </c>
      <c r="C10" s="141">
        <v>5.1529999999999999E-2</v>
      </c>
      <c r="D10" s="300">
        <v>3.3780000000000001</v>
      </c>
      <c r="E10" s="300">
        <f t="shared" si="0"/>
        <v>8.0800000000000011E-2</v>
      </c>
      <c r="F10" s="291"/>
      <c r="G10" s="141">
        <v>2.0765600000000002</v>
      </c>
    </row>
    <row r="11" spans="1:7" ht="15">
      <c r="A11" s="296" t="s">
        <v>48</v>
      </c>
      <c r="B11" s="141">
        <v>0.88</v>
      </c>
      <c r="C11" s="141">
        <v>6.0330000000000002E-2</v>
      </c>
      <c r="D11" s="300">
        <v>3.3780000000000001</v>
      </c>
      <c r="E11" s="300">
        <f t="shared" si="0"/>
        <v>8.0800000000000011E-2</v>
      </c>
      <c r="F11" s="291"/>
      <c r="G11" s="141">
        <v>2.0765600000000002</v>
      </c>
    </row>
    <row r="12" spans="1:7" ht="15">
      <c r="A12" s="296" t="s">
        <v>49</v>
      </c>
      <c r="B12" s="141">
        <v>0.33</v>
      </c>
      <c r="C12" s="141">
        <v>6.2230000000000001E-2</v>
      </c>
      <c r="D12" s="300">
        <v>3.3780000000000001</v>
      </c>
      <c r="E12" s="300">
        <f t="shared" si="0"/>
        <v>8.0800000000000011E-2</v>
      </c>
      <c r="F12" s="291"/>
      <c r="G12" s="141">
        <v>2.0765600000000002</v>
      </c>
    </row>
    <row r="13" spans="1:7" ht="15">
      <c r="A13" s="296" t="s">
        <v>51</v>
      </c>
      <c r="B13" s="297">
        <v>1</v>
      </c>
      <c r="C13" s="298">
        <v>0.20832999999999999</v>
      </c>
      <c r="D13" s="141">
        <v>8.0419999999999998</v>
      </c>
      <c r="E13" s="300">
        <f t="shared" si="0"/>
        <v>0.20833346303501946</v>
      </c>
      <c r="F13" s="291"/>
      <c r="G13" s="141">
        <v>5.3541699999999999</v>
      </c>
    </row>
    <row r="14" spans="1:7" ht="15">
      <c r="A14" s="296" t="s">
        <v>47</v>
      </c>
      <c r="B14" s="141">
        <v>0.92</v>
      </c>
      <c r="C14" s="141">
        <v>5.5530000000000003E-2</v>
      </c>
      <c r="D14" s="300">
        <v>3.3780000000000001</v>
      </c>
      <c r="E14" s="300">
        <f t="shared" si="0"/>
        <v>8.0800000000000011E-2</v>
      </c>
      <c r="F14" s="291"/>
      <c r="G14" s="141">
        <v>2.0765600000000002</v>
      </c>
    </row>
    <row r="15" spans="1:7" ht="15">
      <c r="A15" s="299" t="s">
        <v>50</v>
      </c>
      <c r="B15" s="300">
        <v>0.55000000000000004</v>
      </c>
      <c r="C15" s="300">
        <v>5.5629999999999999E-2</v>
      </c>
      <c r="D15" s="300">
        <v>3.3780000000000001</v>
      </c>
      <c r="E15" s="300">
        <f t="shared" si="0"/>
        <v>8.0800000000000011E-2</v>
      </c>
      <c r="F15" s="291"/>
      <c r="G15" s="141">
        <v>2.0765600000000002</v>
      </c>
    </row>
    <row r="17" spans="1:13" ht="15">
      <c r="A17" s="291"/>
      <c r="B17" s="386" t="s">
        <v>12</v>
      </c>
      <c r="C17" s="386"/>
      <c r="D17" s="386"/>
      <c r="E17" s="291"/>
    </row>
    <row r="18" spans="1:13" ht="30">
      <c r="A18" s="292" t="s">
        <v>55</v>
      </c>
      <c r="B18" s="293" t="s">
        <v>52</v>
      </c>
      <c r="C18" s="293" t="s">
        <v>53</v>
      </c>
      <c r="D18" s="293" t="s">
        <v>54</v>
      </c>
      <c r="E18" s="293" t="s">
        <v>189</v>
      </c>
    </row>
    <row r="19" spans="1:13" ht="15">
      <c r="A19" s="294"/>
      <c r="B19" s="140" t="s">
        <v>56</v>
      </c>
      <c r="C19" s="140" t="s">
        <v>57</v>
      </c>
      <c r="D19" s="140" t="s">
        <v>58</v>
      </c>
      <c r="E19" s="295" t="s">
        <v>103</v>
      </c>
    </row>
    <row r="20" spans="1:13" ht="15">
      <c r="A20" s="296" t="s">
        <v>46</v>
      </c>
      <c r="B20" s="141">
        <v>0.7</v>
      </c>
      <c r="C20" s="141">
        <v>6.4630000000000007E-2</v>
      </c>
      <c r="D20" s="141">
        <v>3.3780000000000001</v>
      </c>
      <c r="E20" s="141">
        <v>8.0799999999999997E-2</v>
      </c>
    </row>
    <row r="21" spans="1:13" ht="15">
      <c r="A21" s="296" t="s">
        <v>45</v>
      </c>
      <c r="B21" s="141">
        <v>0.7</v>
      </c>
      <c r="C21" s="141">
        <v>6.4630000000000007E-2</v>
      </c>
      <c r="D21" s="141">
        <v>3.3780000000000001</v>
      </c>
      <c r="E21" s="141">
        <v>8.0799999999999997E-2</v>
      </c>
    </row>
    <row r="22" spans="1:13" ht="15">
      <c r="A22" s="296" t="s">
        <v>44</v>
      </c>
      <c r="B22" s="141">
        <v>0.63</v>
      </c>
      <c r="C22" s="141">
        <v>5.1529999999999999E-2</v>
      </c>
      <c r="D22" s="141">
        <v>3.3780000000000001</v>
      </c>
      <c r="E22" s="141">
        <v>8.0799999999999997E-2</v>
      </c>
    </row>
    <row r="23" spans="1:13" ht="15">
      <c r="A23" s="296" t="s">
        <v>48</v>
      </c>
      <c r="B23" s="141">
        <v>0.81</v>
      </c>
      <c r="C23" s="141">
        <v>6.0330000000000002E-2</v>
      </c>
      <c r="D23" s="141">
        <v>3.3780000000000001</v>
      </c>
      <c r="E23" s="141">
        <v>8.0799999999999997E-2</v>
      </c>
    </row>
    <row r="24" spans="1:13" ht="15">
      <c r="A24" s="296" t="s">
        <v>49</v>
      </c>
      <c r="B24" s="141">
        <v>0.28000000000000003</v>
      </c>
      <c r="C24" s="141">
        <v>6.2230000000000001E-2</v>
      </c>
      <c r="D24" s="141">
        <v>3.3780000000000001</v>
      </c>
      <c r="E24" s="141">
        <v>8.0799999999999997E-2</v>
      </c>
    </row>
    <row r="25" spans="1:13" ht="15">
      <c r="A25" s="296" t="s">
        <v>51</v>
      </c>
      <c r="B25" s="297">
        <v>1</v>
      </c>
      <c r="C25" s="298">
        <v>0.20830000000000001</v>
      </c>
      <c r="D25" s="141">
        <v>8.0417000000000005</v>
      </c>
      <c r="E25" s="141">
        <v>0.20832999999999999</v>
      </c>
    </row>
    <row r="26" spans="1:13" ht="15">
      <c r="A26" s="296" t="s">
        <v>47</v>
      </c>
      <c r="B26" s="141">
        <v>0.86</v>
      </c>
      <c r="C26" s="141">
        <v>5.5530000000000003E-2</v>
      </c>
      <c r="D26" s="141">
        <v>3.3780000000000001</v>
      </c>
      <c r="E26" s="141">
        <v>8.0799999999999997E-2</v>
      </c>
    </row>
    <row r="27" spans="1:13" ht="15">
      <c r="A27" s="299" t="s">
        <v>50</v>
      </c>
      <c r="B27" s="300">
        <v>0.56999999999999995</v>
      </c>
      <c r="C27" s="300">
        <v>5.5629999999999999E-2</v>
      </c>
      <c r="D27" s="300">
        <v>3.3780000000000001</v>
      </c>
      <c r="E27" s="141">
        <v>8.0799999999999997E-2</v>
      </c>
      <c r="L27" s="142"/>
      <c r="M27" s="142"/>
    </row>
    <row r="28" spans="1:13">
      <c r="G28"/>
      <c r="H28"/>
      <c r="I28"/>
      <c r="J28"/>
      <c r="K28"/>
    </row>
    <row r="29" spans="1:13" ht="15">
      <c r="A29" s="291"/>
      <c r="B29" s="386" t="s">
        <v>15</v>
      </c>
      <c r="C29" s="386"/>
      <c r="D29" s="386"/>
      <c r="E29" s="291"/>
      <c r="G29"/>
      <c r="H29"/>
      <c r="I29"/>
      <c r="J29"/>
      <c r="K29"/>
    </row>
    <row r="30" spans="1:13" ht="30">
      <c r="A30" s="292" t="s">
        <v>55</v>
      </c>
      <c r="B30" s="293" t="s">
        <v>52</v>
      </c>
      <c r="C30" s="293" t="s">
        <v>53</v>
      </c>
      <c r="D30" s="293" t="s">
        <v>54</v>
      </c>
      <c r="E30" s="293" t="s">
        <v>189</v>
      </c>
      <c r="G30"/>
      <c r="H30"/>
      <c r="I30"/>
      <c r="J30"/>
      <c r="K30"/>
    </row>
    <row r="31" spans="1:13" ht="15">
      <c r="A31" s="294"/>
      <c r="B31" s="140" t="s">
        <v>56</v>
      </c>
      <c r="C31" s="140" t="s">
        <v>57</v>
      </c>
      <c r="D31" s="140" t="s">
        <v>58</v>
      </c>
      <c r="E31" s="295" t="s">
        <v>103</v>
      </c>
      <c r="G31"/>
      <c r="H31"/>
      <c r="I31"/>
      <c r="J31"/>
      <c r="K31"/>
    </row>
    <row r="32" spans="1:13" ht="15">
      <c r="A32" s="296" t="s">
        <v>46</v>
      </c>
      <c r="B32" s="141">
        <v>1</v>
      </c>
      <c r="C32" s="141">
        <v>0.27779999999999999</v>
      </c>
      <c r="D32" s="141">
        <v>10.722200000000001</v>
      </c>
      <c r="E32" s="141">
        <v>0.27778000000000003</v>
      </c>
      <c r="G32"/>
      <c r="H32"/>
      <c r="I32"/>
      <c r="J32"/>
      <c r="K32"/>
    </row>
    <row r="33" spans="1:11" ht="15">
      <c r="A33" s="296" t="s">
        <v>45</v>
      </c>
      <c r="B33" s="141">
        <v>1</v>
      </c>
      <c r="C33" s="141">
        <v>0.27779999999999999</v>
      </c>
      <c r="D33" s="141">
        <v>10.722200000000001</v>
      </c>
      <c r="E33" s="141">
        <v>0.27778000000000003</v>
      </c>
      <c r="G33"/>
      <c r="H33"/>
      <c r="I33"/>
      <c r="J33"/>
      <c r="K33"/>
    </row>
    <row r="34" spans="1:11" ht="15">
      <c r="A34" s="296" t="s">
        <v>44</v>
      </c>
      <c r="B34" s="141">
        <v>0.35</v>
      </c>
      <c r="C34" s="141">
        <v>6.0330000000000002E-2</v>
      </c>
      <c r="D34" s="141">
        <v>3.3780000000000001</v>
      </c>
      <c r="E34" s="141">
        <v>8.0799999999999997E-2</v>
      </c>
      <c r="G34"/>
      <c r="H34"/>
      <c r="I34"/>
      <c r="J34"/>
      <c r="K34"/>
    </row>
    <row r="35" spans="1:11" ht="15">
      <c r="A35" s="296" t="s">
        <v>48</v>
      </c>
      <c r="B35" s="141">
        <v>0.48</v>
      </c>
      <c r="C35" s="141">
        <v>6.2230000000000001E-2</v>
      </c>
      <c r="D35" s="141">
        <v>3.3780000000000001</v>
      </c>
      <c r="E35" s="141">
        <v>8.0799999999999997E-2</v>
      </c>
      <c r="G35"/>
      <c r="H35"/>
      <c r="I35"/>
      <c r="J35"/>
      <c r="K35"/>
    </row>
    <row r="36" spans="1:11" ht="15">
      <c r="A36" s="296" t="s">
        <v>49</v>
      </c>
      <c r="B36" s="141">
        <v>1</v>
      </c>
      <c r="C36" s="141">
        <v>0.27779999999999999</v>
      </c>
      <c r="D36" s="141">
        <v>10.722200000000001</v>
      </c>
      <c r="E36" s="141">
        <v>0.27778000000000003</v>
      </c>
      <c r="G36"/>
      <c r="H36"/>
      <c r="I36"/>
      <c r="J36"/>
      <c r="K36"/>
    </row>
    <row r="37" spans="1:11" ht="15">
      <c r="A37" s="296" t="s">
        <v>51</v>
      </c>
      <c r="B37" s="297">
        <v>1</v>
      </c>
      <c r="C37" s="298">
        <v>0.27779999999999999</v>
      </c>
      <c r="D37" s="141">
        <v>10.722200000000001</v>
      </c>
      <c r="E37" s="141">
        <v>0.27778000000000003</v>
      </c>
      <c r="G37"/>
      <c r="H37"/>
      <c r="I37"/>
      <c r="J37"/>
      <c r="K37"/>
    </row>
    <row r="38" spans="1:11" ht="15">
      <c r="A38" s="296" t="s">
        <v>47</v>
      </c>
      <c r="B38" s="141">
        <v>0.42</v>
      </c>
      <c r="C38" s="141">
        <v>5.5629999999999999E-2</v>
      </c>
      <c r="D38" s="141">
        <v>3.3780000000000001</v>
      </c>
      <c r="E38" s="141">
        <v>8.0799999999999997E-2</v>
      </c>
      <c r="G38"/>
      <c r="H38"/>
      <c r="I38"/>
      <c r="J38"/>
      <c r="K38"/>
    </row>
    <row r="39" spans="1:11" ht="15">
      <c r="A39" s="299" t="s">
        <v>50</v>
      </c>
      <c r="B39" s="300">
        <v>1</v>
      </c>
      <c r="C39" s="300">
        <v>0.27779999999999999</v>
      </c>
      <c r="D39" s="141">
        <v>10.722200000000001</v>
      </c>
      <c r="E39" s="300">
        <v>0.27778000000000003</v>
      </c>
      <c r="G39"/>
      <c r="H39"/>
      <c r="I39"/>
      <c r="J39"/>
      <c r="K39"/>
    </row>
    <row r="40" spans="1:11">
      <c r="G40"/>
    </row>
    <row r="41" spans="1:11" ht="15">
      <c r="A41" s="291"/>
      <c r="B41" s="386" t="s">
        <v>16</v>
      </c>
      <c r="C41" s="386"/>
      <c r="D41" s="386"/>
      <c r="E41" s="291"/>
      <c r="G41"/>
    </row>
    <row r="42" spans="1:11" ht="30">
      <c r="A42" s="292" t="s">
        <v>55</v>
      </c>
      <c r="B42" s="293" t="s">
        <v>52</v>
      </c>
      <c r="C42" s="293" t="s">
        <v>53</v>
      </c>
      <c r="D42" s="293" t="s">
        <v>54</v>
      </c>
      <c r="E42" s="293" t="s">
        <v>189</v>
      </c>
      <c r="G42"/>
    </row>
    <row r="43" spans="1:11" ht="15">
      <c r="A43" s="294"/>
      <c r="B43" s="140" t="s">
        <v>56</v>
      </c>
      <c r="C43" s="140" t="s">
        <v>57</v>
      </c>
      <c r="D43" s="140" t="s">
        <v>58</v>
      </c>
      <c r="E43" s="295" t="s">
        <v>103</v>
      </c>
      <c r="G43"/>
    </row>
    <row r="44" spans="1:11" ht="15">
      <c r="A44" s="296" t="s">
        <v>46</v>
      </c>
      <c r="B44" s="141">
        <v>1</v>
      </c>
      <c r="C44" s="141">
        <v>0.27779999999999999</v>
      </c>
      <c r="D44" s="141">
        <v>10.722200000000001</v>
      </c>
      <c r="E44" s="141">
        <v>0.27778000000000003</v>
      </c>
      <c r="G44"/>
    </row>
    <row r="45" spans="1:11" ht="15">
      <c r="A45" s="296" t="s">
        <v>45</v>
      </c>
      <c r="B45" s="141">
        <v>1</v>
      </c>
      <c r="C45" s="141">
        <v>0.27779999999999999</v>
      </c>
      <c r="D45" s="141">
        <v>10.722200000000001</v>
      </c>
      <c r="E45" s="141">
        <v>0.27778000000000003</v>
      </c>
      <c r="G45"/>
    </row>
    <row r="46" spans="1:11" ht="15">
      <c r="A46" s="296" t="s">
        <v>44</v>
      </c>
      <c r="B46" s="141">
        <v>1</v>
      </c>
      <c r="C46" s="141">
        <v>0.27779999999999999</v>
      </c>
      <c r="D46" s="141">
        <v>10.722200000000001</v>
      </c>
      <c r="E46" s="141">
        <v>0.27778000000000003</v>
      </c>
      <c r="G46"/>
    </row>
    <row r="47" spans="1:11" ht="15">
      <c r="A47" s="296" t="s">
        <v>48</v>
      </c>
      <c r="B47" s="141">
        <v>1</v>
      </c>
      <c r="C47" s="141">
        <v>0.27779999999999999</v>
      </c>
      <c r="D47" s="141">
        <v>10.722200000000001</v>
      </c>
      <c r="E47" s="141">
        <v>0.27778000000000003</v>
      </c>
      <c r="G47"/>
    </row>
    <row r="48" spans="1:11" ht="15">
      <c r="A48" s="296" t="s">
        <v>49</v>
      </c>
      <c r="B48" s="141">
        <v>1</v>
      </c>
      <c r="C48" s="141">
        <v>0.27779999999999999</v>
      </c>
      <c r="D48" s="141">
        <v>10.722200000000001</v>
      </c>
      <c r="E48" s="141">
        <v>0.27778000000000003</v>
      </c>
      <c r="G48"/>
    </row>
    <row r="49" spans="1:11" ht="15">
      <c r="A49" s="296" t="s">
        <v>51</v>
      </c>
      <c r="B49" s="141">
        <v>1</v>
      </c>
      <c r="C49" s="298">
        <v>0.27779999999999999</v>
      </c>
      <c r="D49" s="141">
        <v>10.722200000000001</v>
      </c>
      <c r="E49" s="141">
        <v>0.27778000000000003</v>
      </c>
      <c r="G49"/>
    </row>
    <row r="50" spans="1:11" ht="15">
      <c r="A50" s="296" t="s">
        <v>47</v>
      </c>
      <c r="B50" s="141">
        <v>1</v>
      </c>
      <c r="C50" s="141">
        <v>0.27779999999999999</v>
      </c>
      <c r="D50" s="141">
        <v>10.722200000000001</v>
      </c>
      <c r="E50" s="141">
        <v>0.27778000000000003</v>
      </c>
      <c r="G50"/>
    </row>
    <row r="51" spans="1:11" ht="15">
      <c r="A51" s="299" t="s">
        <v>50</v>
      </c>
      <c r="B51" s="141">
        <v>1</v>
      </c>
      <c r="C51" s="300">
        <v>0.27779999999999999</v>
      </c>
      <c r="D51" s="141">
        <v>10.722200000000001</v>
      </c>
      <c r="E51" s="300">
        <v>0.27778000000000003</v>
      </c>
      <c r="G51"/>
      <c r="H51"/>
      <c r="I51"/>
      <c r="J51"/>
      <c r="K51"/>
    </row>
  </sheetData>
  <mergeCells count="6">
    <mergeCell ref="B29:D29"/>
    <mergeCell ref="B41:D41"/>
    <mergeCell ref="A1:E1"/>
    <mergeCell ref="A2:E2"/>
    <mergeCell ref="B17:D17"/>
    <mergeCell ref="B5:D5"/>
  </mergeCells>
  <phoneticPr fontId="7" type="noConversion"/>
  <pageMargins left="0.7" right="0.7" top="0.75" bottom="0.75" header="0.3" footer="0.3"/>
  <tableParts count="4">
    <tablePart r:id="rId1"/>
    <tablePart r:id="rId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22C6-D332-42EC-B4D6-363D7A079A67}">
  <dimension ref="A1:I604"/>
  <sheetViews>
    <sheetView workbookViewId="0">
      <selection activeCell="D26" sqref="D26"/>
    </sheetView>
  </sheetViews>
  <sheetFormatPr defaultColWidth="9.140625" defaultRowHeight="15"/>
  <cols>
    <col min="1" max="2" width="20.85546875" style="129" customWidth="1"/>
    <col min="3" max="3" width="17.5703125" style="129" customWidth="1"/>
    <col min="4" max="4" width="9.140625" style="129"/>
    <col min="5" max="6" width="9.140625" style="130"/>
    <col min="7" max="16384" width="9.140625" style="129"/>
  </cols>
  <sheetData>
    <row r="1" spans="1:9">
      <c r="A1" s="127" t="s">
        <v>59</v>
      </c>
      <c r="B1" s="127" t="s">
        <v>60</v>
      </c>
      <c r="C1" s="128"/>
    </row>
    <row r="2" spans="1:9">
      <c r="A2" s="131" t="s">
        <v>61</v>
      </c>
      <c r="B2" s="131" t="s">
        <v>62</v>
      </c>
      <c r="C2" s="131" t="s">
        <v>63</v>
      </c>
      <c r="E2" s="132" t="s">
        <v>64</v>
      </c>
      <c r="F2" s="133"/>
      <c r="H2" s="132" t="s">
        <v>65</v>
      </c>
      <c r="I2" s="133"/>
    </row>
    <row r="3" spans="1:9">
      <c r="A3" s="134">
        <v>0</v>
      </c>
      <c r="B3" s="134">
        <v>26.5</v>
      </c>
      <c r="C3" s="134">
        <v>6</v>
      </c>
      <c r="E3" s="132" t="s">
        <v>66</v>
      </c>
      <c r="F3" s="132" t="s">
        <v>67</v>
      </c>
      <c r="H3" s="132" t="s">
        <v>67</v>
      </c>
      <c r="I3" s="132" t="s">
        <v>66</v>
      </c>
    </row>
    <row r="4" spans="1:9">
      <c r="A4" s="134">
        <v>26.5</v>
      </c>
      <c r="B4" s="134">
        <v>39.75</v>
      </c>
      <c r="C4" s="134">
        <v>5.5</v>
      </c>
      <c r="E4" s="133">
        <v>26.5</v>
      </c>
      <c r="F4" s="133">
        <v>6</v>
      </c>
      <c r="H4" s="133">
        <v>0</v>
      </c>
      <c r="I4" s="133">
        <v>185.5</v>
      </c>
    </row>
    <row r="5" spans="1:9">
      <c r="A5" s="134">
        <v>39.75</v>
      </c>
      <c r="B5" s="134">
        <v>53</v>
      </c>
      <c r="C5" s="134">
        <v>5</v>
      </c>
      <c r="E5" s="133">
        <v>26.764999999999986</v>
      </c>
      <c r="F5" s="133">
        <v>5.99</v>
      </c>
      <c r="H5" s="133">
        <v>0.01</v>
      </c>
      <c r="I5" s="133">
        <v>185.23500000000001</v>
      </c>
    </row>
    <row r="6" spans="1:9">
      <c r="A6" s="134">
        <v>53</v>
      </c>
      <c r="B6" s="134">
        <v>66.25</v>
      </c>
      <c r="C6" s="134">
        <v>4.5</v>
      </c>
      <c r="E6" s="133">
        <v>27.03</v>
      </c>
      <c r="F6" s="133">
        <v>5.98</v>
      </c>
      <c r="H6" s="133">
        <v>0.02</v>
      </c>
      <c r="I6" s="133">
        <v>184.97</v>
      </c>
    </row>
    <row r="7" spans="1:9">
      <c r="A7" s="134">
        <v>66.25</v>
      </c>
      <c r="B7" s="134">
        <v>79.5</v>
      </c>
      <c r="C7" s="134">
        <v>4</v>
      </c>
      <c r="E7" s="133">
        <v>27.295000000000016</v>
      </c>
      <c r="F7" s="133">
        <v>5.97</v>
      </c>
      <c r="H7" s="133">
        <v>0.03</v>
      </c>
      <c r="I7" s="133">
        <v>184.70500000000001</v>
      </c>
    </row>
    <row r="8" spans="1:9">
      <c r="A8" s="134">
        <v>79.5</v>
      </c>
      <c r="B8" s="134">
        <v>92.75</v>
      </c>
      <c r="C8" s="134">
        <v>3.5</v>
      </c>
      <c r="E8" s="133">
        <v>27.560000000000002</v>
      </c>
      <c r="F8" s="133">
        <v>5.96</v>
      </c>
      <c r="H8" s="133">
        <v>0.04</v>
      </c>
      <c r="I8" s="133">
        <v>184.44</v>
      </c>
    </row>
    <row r="9" spans="1:9">
      <c r="A9" s="134">
        <v>92.75</v>
      </c>
      <c r="B9" s="134">
        <v>106</v>
      </c>
      <c r="C9" s="134">
        <v>3</v>
      </c>
      <c r="E9" s="133">
        <v>27.824999999999989</v>
      </c>
      <c r="F9" s="133">
        <v>5.95</v>
      </c>
      <c r="H9" s="133">
        <v>0.05</v>
      </c>
      <c r="I9" s="133">
        <v>184.17500000000001</v>
      </c>
    </row>
    <row r="10" spans="1:9">
      <c r="A10" s="134">
        <v>106</v>
      </c>
      <c r="B10" s="134">
        <v>119.25</v>
      </c>
      <c r="C10" s="134">
        <v>2.5</v>
      </c>
      <c r="E10" s="133">
        <v>28.090000000000003</v>
      </c>
      <c r="F10" s="133">
        <v>5.94</v>
      </c>
      <c r="H10" s="133">
        <v>0.06</v>
      </c>
      <c r="I10" s="133">
        <v>183.91</v>
      </c>
    </row>
    <row r="11" spans="1:9">
      <c r="A11" s="134">
        <v>119.25</v>
      </c>
      <c r="B11" s="134">
        <v>132.5</v>
      </c>
      <c r="C11" s="134">
        <v>2</v>
      </c>
      <c r="E11" s="133">
        <v>28.355000000000018</v>
      </c>
      <c r="F11" s="133">
        <v>5.93</v>
      </c>
      <c r="H11" s="133">
        <v>7.0000000000000007E-2</v>
      </c>
      <c r="I11" s="133">
        <v>183.64500000000001</v>
      </c>
    </row>
    <row r="12" spans="1:9">
      <c r="A12" s="134">
        <v>132.5</v>
      </c>
      <c r="B12" s="134">
        <v>145.75</v>
      </c>
      <c r="C12" s="134">
        <v>1.5</v>
      </c>
      <c r="E12" s="133">
        <v>28.620000000000005</v>
      </c>
      <c r="F12" s="133">
        <v>5.92</v>
      </c>
      <c r="H12" s="133">
        <v>0.08</v>
      </c>
      <c r="I12" s="133">
        <v>183.38</v>
      </c>
    </row>
    <row r="13" spans="1:9">
      <c r="A13" s="134">
        <v>145.75</v>
      </c>
      <c r="B13" s="134">
        <v>159</v>
      </c>
      <c r="C13" s="134">
        <v>1</v>
      </c>
      <c r="E13" s="133">
        <v>28.884999999999991</v>
      </c>
      <c r="F13" s="133">
        <v>5.91</v>
      </c>
      <c r="H13" s="133">
        <v>0.09</v>
      </c>
      <c r="I13" s="133">
        <v>183.11500000000001</v>
      </c>
    </row>
    <row r="14" spans="1:9">
      <c r="A14" s="134">
        <v>159</v>
      </c>
      <c r="B14" s="286">
        <v>185.5</v>
      </c>
      <c r="C14" s="134">
        <v>0</v>
      </c>
      <c r="E14" s="133">
        <v>29.149999999999977</v>
      </c>
      <c r="F14" s="133">
        <v>5.9</v>
      </c>
      <c r="H14" s="133">
        <v>0.1</v>
      </c>
      <c r="I14" s="133">
        <v>182.85</v>
      </c>
    </row>
    <row r="15" spans="1:9">
      <c r="E15" s="133">
        <v>29.41500000000002</v>
      </c>
      <c r="F15" s="133">
        <v>5.89</v>
      </c>
      <c r="H15" s="133">
        <v>0.11</v>
      </c>
      <c r="I15" s="133">
        <v>182.58500000000001</v>
      </c>
    </row>
    <row r="16" spans="1:9">
      <c r="B16" s="130" t="s">
        <v>68</v>
      </c>
      <c r="C16" s="130">
        <f>SLOPE(C3:C13,B3:B13)</f>
        <v>-3.7735849056603772E-2</v>
      </c>
      <c r="E16" s="133">
        <v>29.680000000000007</v>
      </c>
      <c r="F16" s="133">
        <v>5.88</v>
      </c>
      <c r="H16" s="133">
        <v>0.12</v>
      </c>
      <c r="I16" s="133">
        <v>182.32</v>
      </c>
    </row>
    <row r="17" spans="1:9">
      <c r="B17" s="130" t="s">
        <v>69</v>
      </c>
      <c r="C17" s="130">
        <f>INTERCEPT(C3:C13,B3:B13)</f>
        <v>7</v>
      </c>
      <c r="E17" s="133">
        <v>29.944999999999993</v>
      </c>
      <c r="F17" s="133">
        <v>5.87</v>
      </c>
      <c r="H17" s="133">
        <v>0.13</v>
      </c>
      <c r="I17" s="133">
        <v>182.05500000000001</v>
      </c>
    </row>
    <row r="18" spans="1:9">
      <c r="E18" s="133">
        <v>30.20999999999998</v>
      </c>
      <c r="F18" s="133">
        <v>5.86</v>
      </c>
      <c r="H18" s="133">
        <v>0.14000000000000001</v>
      </c>
      <c r="I18" s="133">
        <v>181.79</v>
      </c>
    </row>
    <row r="19" spans="1:9">
      <c r="E19" s="133">
        <v>30.475000000000023</v>
      </c>
      <c r="F19" s="133">
        <v>5.85</v>
      </c>
      <c r="H19" s="133">
        <v>0.15</v>
      </c>
      <c r="I19" s="133">
        <v>181.52500000000001</v>
      </c>
    </row>
    <row r="20" spans="1:9">
      <c r="E20" s="133">
        <v>30.740000000000009</v>
      </c>
      <c r="F20" s="133">
        <v>5.84</v>
      </c>
      <c r="H20" s="133">
        <v>0.16</v>
      </c>
      <c r="I20" s="133">
        <v>181.26</v>
      </c>
    </row>
    <row r="21" spans="1:9">
      <c r="A21" s="131" t="s">
        <v>66</v>
      </c>
      <c r="B21" s="131" t="s">
        <v>67</v>
      </c>
      <c r="C21" s="131" t="s">
        <v>66</v>
      </c>
      <c r="E21" s="133">
        <v>31.004999999999995</v>
      </c>
      <c r="F21" s="133">
        <v>5.83</v>
      </c>
      <c r="H21" s="133">
        <v>0.17</v>
      </c>
      <c r="I21" s="133">
        <v>180.995</v>
      </c>
    </row>
    <row r="22" spans="1:9">
      <c r="A22" s="134">
        <v>10000000</v>
      </c>
      <c r="B22" s="134">
        <v>0</v>
      </c>
      <c r="C22" s="134">
        <v>185.5</v>
      </c>
      <c r="E22" s="133">
        <v>31.269999999999982</v>
      </c>
      <c r="F22" s="133">
        <v>5.82</v>
      </c>
      <c r="H22" s="133">
        <v>0.18</v>
      </c>
      <c r="I22" s="133">
        <v>180.73</v>
      </c>
    </row>
    <row r="23" spans="1:9">
      <c r="A23" s="134">
        <v>159</v>
      </c>
      <c r="B23" s="134">
        <v>1</v>
      </c>
      <c r="C23" s="134">
        <v>159</v>
      </c>
      <c r="E23" s="133">
        <v>31.534999999999997</v>
      </c>
      <c r="F23" s="133">
        <v>5.81</v>
      </c>
      <c r="H23" s="133">
        <v>0.19</v>
      </c>
      <c r="I23" s="133">
        <v>180.465</v>
      </c>
    </row>
    <row r="24" spans="1:9">
      <c r="A24" s="134">
        <v>145.75</v>
      </c>
      <c r="B24" s="134">
        <v>1.5</v>
      </c>
      <c r="C24" s="134">
        <v>145.75</v>
      </c>
      <c r="E24" s="133">
        <v>31.800000000000011</v>
      </c>
      <c r="F24" s="133">
        <v>5.8</v>
      </c>
      <c r="H24" s="133">
        <v>0.2</v>
      </c>
      <c r="I24" s="133">
        <v>180.2</v>
      </c>
    </row>
    <row r="25" spans="1:9">
      <c r="A25" s="134">
        <v>132.5</v>
      </c>
      <c r="B25" s="134">
        <v>2</v>
      </c>
      <c r="C25" s="134">
        <v>132.5</v>
      </c>
      <c r="E25" s="133">
        <v>32.064999999999998</v>
      </c>
      <c r="F25" s="133">
        <v>5.79</v>
      </c>
      <c r="H25" s="133">
        <v>0.21</v>
      </c>
      <c r="I25" s="133">
        <v>179.935</v>
      </c>
    </row>
    <row r="26" spans="1:9">
      <c r="A26" s="134">
        <v>119.25</v>
      </c>
      <c r="B26" s="134">
        <v>2.5</v>
      </c>
      <c r="C26" s="134">
        <v>119.25</v>
      </c>
      <c r="E26" s="133">
        <v>32.329999999999984</v>
      </c>
      <c r="F26" s="133">
        <v>5.78</v>
      </c>
      <c r="H26" s="133">
        <v>0.22</v>
      </c>
      <c r="I26" s="133">
        <v>179.67</v>
      </c>
    </row>
    <row r="27" spans="1:9">
      <c r="A27" s="134">
        <v>106</v>
      </c>
      <c r="B27" s="134">
        <v>3</v>
      </c>
      <c r="C27" s="134">
        <v>106</v>
      </c>
      <c r="E27" s="133">
        <v>32.594999999999999</v>
      </c>
      <c r="F27" s="133">
        <v>5.77</v>
      </c>
      <c r="H27" s="133">
        <v>0.23</v>
      </c>
      <c r="I27" s="133">
        <v>179.405</v>
      </c>
    </row>
    <row r="28" spans="1:9">
      <c r="A28" s="134">
        <v>92.75</v>
      </c>
      <c r="B28" s="134">
        <v>3.5</v>
      </c>
      <c r="C28" s="134">
        <v>92.75</v>
      </c>
      <c r="E28" s="133">
        <v>32.860000000000014</v>
      </c>
      <c r="F28" s="133">
        <v>5.76</v>
      </c>
      <c r="H28" s="133">
        <v>0.24</v>
      </c>
      <c r="I28" s="133">
        <v>179.14</v>
      </c>
    </row>
    <row r="29" spans="1:9">
      <c r="A29" s="134">
        <v>79.5</v>
      </c>
      <c r="B29" s="134">
        <v>4</v>
      </c>
      <c r="C29" s="134">
        <v>79.5</v>
      </c>
      <c r="E29" s="133">
        <v>33.125</v>
      </c>
      <c r="F29" s="133">
        <v>5.75</v>
      </c>
      <c r="H29" s="133">
        <v>0.25</v>
      </c>
      <c r="I29" s="133">
        <v>178.875</v>
      </c>
    </row>
    <row r="30" spans="1:9">
      <c r="A30" s="134">
        <v>66.25</v>
      </c>
      <c r="B30" s="134">
        <v>4.5</v>
      </c>
      <c r="C30" s="134">
        <v>66.25</v>
      </c>
      <c r="E30" s="133">
        <v>33.389999999999986</v>
      </c>
      <c r="F30" s="133">
        <v>5.74</v>
      </c>
      <c r="H30" s="133">
        <v>0.26</v>
      </c>
      <c r="I30" s="133">
        <v>178.61</v>
      </c>
    </row>
    <row r="31" spans="1:9">
      <c r="A31" s="134">
        <v>53</v>
      </c>
      <c r="B31" s="134">
        <v>5</v>
      </c>
      <c r="C31" s="134">
        <v>53</v>
      </c>
      <c r="E31" s="133">
        <v>33.655000000000001</v>
      </c>
      <c r="F31" s="133">
        <v>5.73</v>
      </c>
      <c r="H31" s="133">
        <v>0.27</v>
      </c>
      <c r="I31" s="133">
        <v>178.345</v>
      </c>
    </row>
    <row r="32" spans="1:9">
      <c r="A32" s="134">
        <v>39.75</v>
      </c>
      <c r="B32" s="134">
        <v>5.5</v>
      </c>
      <c r="C32" s="134">
        <v>39.75</v>
      </c>
      <c r="E32" s="133">
        <v>33.920000000000016</v>
      </c>
      <c r="F32" s="133">
        <v>5.72</v>
      </c>
      <c r="H32" s="133">
        <v>0.28000000000000003</v>
      </c>
      <c r="I32" s="133">
        <v>178.08</v>
      </c>
    </row>
    <row r="33" spans="1:9">
      <c r="A33" s="134">
        <v>26.5</v>
      </c>
      <c r="B33" s="134">
        <v>6</v>
      </c>
      <c r="C33" s="134">
        <v>26.5</v>
      </c>
      <c r="E33" s="133">
        <v>34.185000000000002</v>
      </c>
      <c r="F33" s="133">
        <v>5.71</v>
      </c>
      <c r="H33" s="133">
        <v>0.28999999999999998</v>
      </c>
      <c r="I33" s="133">
        <v>177.815</v>
      </c>
    </row>
    <row r="34" spans="1:9">
      <c r="E34" s="133">
        <v>34.449999999999989</v>
      </c>
      <c r="F34" s="133">
        <v>5.7</v>
      </c>
      <c r="H34" s="133">
        <v>0.3</v>
      </c>
      <c r="I34" s="133">
        <v>177.55</v>
      </c>
    </row>
    <row r="35" spans="1:9">
      <c r="E35" s="133">
        <v>34.715000000000003</v>
      </c>
      <c r="F35" s="133">
        <v>5.69</v>
      </c>
      <c r="H35" s="133">
        <v>0.31</v>
      </c>
      <c r="I35" s="133">
        <v>177.285</v>
      </c>
    </row>
    <row r="36" spans="1:9">
      <c r="E36" s="133">
        <v>34.980000000000018</v>
      </c>
      <c r="F36" s="133">
        <v>5.68</v>
      </c>
      <c r="H36" s="133">
        <v>0.32</v>
      </c>
      <c r="I36" s="133">
        <v>177.02</v>
      </c>
    </row>
    <row r="37" spans="1:9">
      <c r="E37" s="133">
        <v>35.245000000000005</v>
      </c>
      <c r="F37" s="133">
        <v>5.67</v>
      </c>
      <c r="H37" s="133">
        <v>0.33</v>
      </c>
      <c r="I37" s="133">
        <v>176.755</v>
      </c>
    </row>
    <row r="38" spans="1:9">
      <c r="E38" s="133">
        <v>35.509999999999991</v>
      </c>
      <c r="F38" s="133">
        <v>5.66</v>
      </c>
      <c r="H38" s="133">
        <v>0.34</v>
      </c>
      <c r="I38" s="133">
        <v>176.49</v>
      </c>
    </row>
    <row r="39" spans="1:9">
      <c r="E39" s="133">
        <v>35.774999999999977</v>
      </c>
      <c r="F39" s="133">
        <v>5.65</v>
      </c>
      <c r="H39" s="133">
        <v>0.35</v>
      </c>
      <c r="I39" s="133">
        <v>176.22499999999999</v>
      </c>
    </row>
    <row r="40" spans="1:9">
      <c r="E40" s="133">
        <v>36.04000000000002</v>
      </c>
      <c r="F40" s="133">
        <v>5.64</v>
      </c>
      <c r="H40" s="133">
        <v>0.36</v>
      </c>
      <c r="I40" s="133">
        <v>175.96</v>
      </c>
    </row>
    <row r="41" spans="1:9">
      <c r="E41" s="133">
        <v>36.305000000000007</v>
      </c>
      <c r="F41" s="133">
        <v>5.63</v>
      </c>
      <c r="H41" s="133">
        <v>0.37</v>
      </c>
      <c r="I41" s="133">
        <v>175.69499999999999</v>
      </c>
    </row>
    <row r="42" spans="1:9">
      <c r="E42" s="133">
        <v>36.569999999999993</v>
      </c>
      <c r="F42" s="133">
        <v>5.62</v>
      </c>
      <c r="H42" s="133">
        <v>0.38</v>
      </c>
      <c r="I42" s="133">
        <v>175.43</v>
      </c>
    </row>
    <row r="43" spans="1:9">
      <c r="E43" s="133">
        <v>36.83499999999998</v>
      </c>
      <c r="F43" s="133">
        <v>5.61</v>
      </c>
      <c r="H43" s="133">
        <v>0.39</v>
      </c>
      <c r="I43" s="133">
        <v>175.16499999999999</v>
      </c>
    </row>
    <row r="44" spans="1:9">
      <c r="E44" s="133">
        <v>37.100000000000023</v>
      </c>
      <c r="F44" s="133">
        <v>5.6</v>
      </c>
      <c r="H44" s="133">
        <v>0.4</v>
      </c>
      <c r="I44" s="133">
        <v>174.9</v>
      </c>
    </row>
    <row r="45" spans="1:9">
      <c r="E45" s="133">
        <v>37.365000000000009</v>
      </c>
      <c r="F45" s="133">
        <v>5.59</v>
      </c>
      <c r="H45" s="133">
        <v>0.41</v>
      </c>
      <c r="I45" s="133">
        <v>174.63499999999999</v>
      </c>
    </row>
    <row r="46" spans="1:9">
      <c r="E46" s="133">
        <v>37.629999999999995</v>
      </c>
      <c r="F46" s="133">
        <v>5.58</v>
      </c>
      <c r="H46" s="133">
        <v>0.42</v>
      </c>
      <c r="I46" s="133">
        <v>174.37</v>
      </c>
    </row>
    <row r="47" spans="1:9">
      <c r="E47" s="133">
        <v>37.894999999999982</v>
      </c>
      <c r="F47" s="133">
        <v>5.57</v>
      </c>
      <c r="H47" s="133">
        <v>0.43</v>
      </c>
      <c r="I47" s="133">
        <v>174.10499999999999</v>
      </c>
    </row>
    <row r="48" spans="1:9">
      <c r="E48" s="133">
        <v>38.159999999999997</v>
      </c>
      <c r="F48" s="133">
        <v>5.56</v>
      </c>
      <c r="H48" s="133">
        <v>0.44</v>
      </c>
      <c r="I48" s="133">
        <v>173.84</v>
      </c>
    </row>
    <row r="49" spans="5:9">
      <c r="E49" s="133">
        <v>38.425000000000011</v>
      </c>
      <c r="F49" s="133">
        <v>5.55</v>
      </c>
      <c r="H49" s="133">
        <v>0.45</v>
      </c>
      <c r="I49" s="133">
        <v>173.57499999999999</v>
      </c>
    </row>
    <row r="50" spans="5:9">
      <c r="E50" s="133">
        <v>38.69</v>
      </c>
      <c r="F50" s="133">
        <v>5.54</v>
      </c>
      <c r="H50" s="133">
        <v>0.46</v>
      </c>
      <c r="I50" s="133">
        <v>173.31</v>
      </c>
    </row>
    <row r="51" spans="5:9">
      <c r="E51" s="133">
        <v>38.954999999999984</v>
      </c>
      <c r="F51" s="133">
        <v>5.53</v>
      </c>
      <c r="H51" s="133">
        <v>0.47</v>
      </c>
      <c r="I51" s="133">
        <v>173.04499999999999</v>
      </c>
    </row>
    <row r="52" spans="5:9">
      <c r="E52" s="133">
        <v>39.22</v>
      </c>
      <c r="F52" s="133">
        <v>5.52</v>
      </c>
      <c r="H52" s="133">
        <v>0.48</v>
      </c>
      <c r="I52" s="133">
        <v>172.78</v>
      </c>
    </row>
    <row r="53" spans="5:9">
      <c r="E53" s="133">
        <v>39.485000000000014</v>
      </c>
      <c r="F53" s="133">
        <v>5.51</v>
      </c>
      <c r="H53" s="133">
        <v>0.49</v>
      </c>
      <c r="I53" s="133">
        <v>172.51499999999999</v>
      </c>
    </row>
    <row r="54" spans="5:9">
      <c r="E54" s="133">
        <v>39.75</v>
      </c>
      <c r="F54" s="133">
        <v>5.5</v>
      </c>
      <c r="H54" s="133">
        <v>0.5</v>
      </c>
      <c r="I54" s="133">
        <v>172.25</v>
      </c>
    </row>
    <row r="55" spans="5:9">
      <c r="E55" s="133">
        <v>40.014999999999986</v>
      </c>
      <c r="F55" s="133">
        <v>5.49</v>
      </c>
      <c r="H55" s="133">
        <v>0.51</v>
      </c>
      <c r="I55" s="133">
        <v>171.98500000000001</v>
      </c>
    </row>
    <row r="56" spans="5:9">
      <c r="E56" s="133">
        <v>40.28</v>
      </c>
      <c r="F56" s="133">
        <v>5.48</v>
      </c>
      <c r="H56" s="133">
        <v>0.52</v>
      </c>
      <c r="I56" s="133">
        <v>171.72</v>
      </c>
    </row>
    <row r="57" spans="5:9">
      <c r="E57" s="133">
        <v>40.545000000000016</v>
      </c>
      <c r="F57" s="133">
        <v>5.47</v>
      </c>
      <c r="H57" s="133">
        <v>0.53</v>
      </c>
      <c r="I57" s="133">
        <v>171.45500000000001</v>
      </c>
    </row>
    <row r="58" spans="5:9">
      <c r="E58" s="133">
        <v>40.81</v>
      </c>
      <c r="F58" s="133">
        <v>5.46</v>
      </c>
      <c r="H58" s="133">
        <v>0.54</v>
      </c>
      <c r="I58" s="133">
        <v>171.19</v>
      </c>
    </row>
    <row r="59" spans="5:9">
      <c r="E59" s="133">
        <v>41.074999999999989</v>
      </c>
      <c r="F59" s="133">
        <v>5.45</v>
      </c>
      <c r="H59" s="133">
        <v>0.55000000000000004</v>
      </c>
      <c r="I59" s="133">
        <v>170.92500000000001</v>
      </c>
    </row>
    <row r="60" spans="5:9">
      <c r="E60" s="133">
        <v>41.34</v>
      </c>
      <c r="F60" s="133">
        <v>5.44</v>
      </c>
      <c r="H60" s="133">
        <v>0.56000000000000005</v>
      </c>
      <c r="I60" s="133">
        <v>170.66</v>
      </c>
    </row>
    <row r="61" spans="5:9">
      <c r="E61" s="133">
        <v>41.605000000000018</v>
      </c>
      <c r="F61" s="133">
        <v>5.43</v>
      </c>
      <c r="H61" s="133">
        <v>0.56999999999999995</v>
      </c>
      <c r="I61" s="133">
        <v>170.39500000000001</v>
      </c>
    </row>
    <row r="62" spans="5:9">
      <c r="E62" s="133">
        <v>41.870000000000005</v>
      </c>
      <c r="F62" s="133">
        <v>5.42</v>
      </c>
      <c r="H62" s="133">
        <v>0.57999999999999996</v>
      </c>
      <c r="I62" s="133">
        <v>170.13</v>
      </c>
    </row>
    <row r="63" spans="5:9">
      <c r="E63" s="133">
        <v>42.134999999999991</v>
      </c>
      <c r="F63" s="133">
        <v>5.41</v>
      </c>
      <c r="H63" s="133">
        <v>0.59</v>
      </c>
      <c r="I63" s="133">
        <v>169.86500000000001</v>
      </c>
    </row>
    <row r="64" spans="5:9">
      <c r="E64" s="133">
        <v>42.399999999999977</v>
      </c>
      <c r="F64" s="133">
        <v>5.4</v>
      </c>
      <c r="H64" s="133">
        <v>0.6</v>
      </c>
      <c r="I64" s="133">
        <v>169.6</v>
      </c>
    </row>
    <row r="65" spans="5:9">
      <c r="E65" s="133">
        <v>42.66500000000002</v>
      </c>
      <c r="F65" s="133">
        <v>5.39</v>
      </c>
      <c r="H65" s="133">
        <v>0.61</v>
      </c>
      <c r="I65" s="133">
        <v>169.33500000000001</v>
      </c>
    </row>
    <row r="66" spans="5:9">
      <c r="E66" s="133">
        <v>42.930000000000007</v>
      </c>
      <c r="F66" s="133">
        <v>5.38</v>
      </c>
      <c r="H66" s="133">
        <v>0.62</v>
      </c>
      <c r="I66" s="133">
        <v>169.07</v>
      </c>
    </row>
    <row r="67" spans="5:9">
      <c r="E67" s="133">
        <v>43.194999999999993</v>
      </c>
      <c r="F67" s="133">
        <v>5.37</v>
      </c>
      <c r="H67" s="133">
        <v>0.63</v>
      </c>
      <c r="I67" s="133">
        <v>168.80500000000001</v>
      </c>
    </row>
    <row r="68" spans="5:9">
      <c r="E68" s="133">
        <v>43.45999999999998</v>
      </c>
      <c r="F68" s="133">
        <v>5.36</v>
      </c>
      <c r="H68" s="133">
        <v>0.64</v>
      </c>
      <c r="I68" s="133">
        <v>168.54</v>
      </c>
    </row>
    <row r="69" spans="5:9">
      <c r="E69" s="133">
        <v>43.725000000000023</v>
      </c>
      <c r="F69" s="133">
        <v>5.35</v>
      </c>
      <c r="H69" s="133">
        <v>0.65</v>
      </c>
      <c r="I69" s="133">
        <v>168.27500000000001</v>
      </c>
    </row>
    <row r="70" spans="5:9">
      <c r="E70" s="133">
        <v>43.990000000000009</v>
      </c>
      <c r="F70" s="133">
        <v>5.34</v>
      </c>
      <c r="H70" s="133">
        <v>0.66</v>
      </c>
      <c r="I70" s="133">
        <v>168.01</v>
      </c>
    </row>
    <row r="71" spans="5:9">
      <c r="E71" s="133">
        <v>44.254999999999995</v>
      </c>
      <c r="F71" s="133">
        <v>5.33</v>
      </c>
      <c r="H71" s="133">
        <v>0.67</v>
      </c>
      <c r="I71" s="133">
        <v>167.745</v>
      </c>
    </row>
    <row r="72" spans="5:9">
      <c r="E72" s="133">
        <v>44.519999999999982</v>
      </c>
      <c r="F72" s="133">
        <v>5.32</v>
      </c>
      <c r="H72" s="133">
        <v>0.68</v>
      </c>
      <c r="I72" s="133">
        <v>167.48</v>
      </c>
    </row>
    <row r="73" spans="5:9">
      <c r="E73" s="133">
        <v>44.784999999999997</v>
      </c>
      <c r="F73" s="133">
        <v>5.31</v>
      </c>
      <c r="H73" s="133">
        <v>0.69</v>
      </c>
      <c r="I73" s="133">
        <v>167.215</v>
      </c>
    </row>
    <row r="74" spans="5:9">
      <c r="E74" s="133">
        <v>45.050000000000011</v>
      </c>
      <c r="F74" s="133">
        <v>5.3</v>
      </c>
      <c r="H74" s="133">
        <v>0.7</v>
      </c>
      <c r="I74" s="133">
        <v>166.95</v>
      </c>
    </row>
    <row r="75" spans="5:9">
      <c r="E75" s="133">
        <v>45.314999999999998</v>
      </c>
      <c r="F75" s="133">
        <v>5.29</v>
      </c>
      <c r="H75" s="133">
        <v>0.71</v>
      </c>
      <c r="I75" s="133">
        <v>166.685</v>
      </c>
    </row>
    <row r="76" spans="5:9">
      <c r="E76" s="133">
        <v>45.579999999999984</v>
      </c>
      <c r="F76" s="133">
        <v>5.28</v>
      </c>
      <c r="H76" s="133">
        <v>0.72</v>
      </c>
      <c r="I76" s="133">
        <v>166.42000000000002</v>
      </c>
    </row>
    <row r="77" spans="5:9">
      <c r="E77" s="133">
        <v>45.844999999999999</v>
      </c>
      <c r="F77" s="133">
        <v>5.27</v>
      </c>
      <c r="H77" s="133">
        <v>0.73</v>
      </c>
      <c r="I77" s="133">
        <v>166.155</v>
      </c>
    </row>
    <row r="78" spans="5:9">
      <c r="E78" s="133">
        <v>46.110000000000014</v>
      </c>
      <c r="F78" s="133">
        <v>5.26</v>
      </c>
      <c r="H78" s="133">
        <v>0.74</v>
      </c>
      <c r="I78" s="133">
        <v>165.89</v>
      </c>
    </row>
    <row r="79" spans="5:9">
      <c r="E79" s="133">
        <v>46.375</v>
      </c>
      <c r="F79" s="133">
        <v>5.25</v>
      </c>
      <c r="H79" s="133">
        <v>0.75</v>
      </c>
      <c r="I79" s="133">
        <v>165.625</v>
      </c>
    </row>
    <row r="80" spans="5:9">
      <c r="E80" s="133">
        <v>46.639999999999986</v>
      </c>
      <c r="F80" s="133">
        <v>5.24</v>
      </c>
      <c r="H80" s="133">
        <v>0.76</v>
      </c>
      <c r="I80" s="133">
        <v>165.36</v>
      </c>
    </row>
    <row r="81" spans="5:9">
      <c r="E81" s="133">
        <v>46.905000000000001</v>
      </c>
      <c r="F81" s="133">
        <v>5.23</v>
      </c>
      <c r="H81" s="133">
        <v>0.77</v>
      </c>
      <c r="I81" s="133">
        <v>165.095</v>
      </c>
    </row>
    <row r="82" spans="5:9">
      <c r="E82" s="133">
        <v>47.170000000000016</v>
      </c>
      <c r="F82" s="133">
        <v>5.22</v>
      </c>
      <c r="H82" s="133">
        <v>0.78</v>
      </c>
      <c r="I82" s="133">
        <v>164.82999999999998</v>
      </c>
    </row>
    <row r="83" spans="5:9">
      <c r="E83" s="133">
        <v>47.435000000000002</v>
      </c>
      <c r="F83" s="133">
        <v>5.21</v>
      </c>
      <c r="H83" s="133">
        <v>0.79</v>
      </c>
      <c r="I83" s="133">
        <v>164.565</v>
      </c>
    </row>
    <row r="84" spans="5:9">
      <c r="E84" s="133">
        <v>47.699999999999989</v>
      </c>
      <c r="F84" s="133">
        <v>5.2</v>
      </c>
      <c r="H84" s="133">
        <v>0.8</v>
      </c>
      <c r="I84" s="133">
        <v>164.3</v>
      </c>
    </row>
    <row r="85" spans="5:9">
      <c r="E85" s="133">
        <v>47.965000000000003</v>
      </c>
      <c r="F85" s="133">
        <v>5.19</v>
      </c>
      <c r="H85" s="133">
        <v>0.81</v>
      </c>
      <c r="I85" s="133">
        <v>164.035</v>
      </c>
    </row>
    <row r="86" spans="5:9">
      <c r="E86" s="133">
        <v>48.230000000000018</v>
      </c>
      <c r="F86" s="133">
        <v>5.18</v>
      </c>
      <c r="H86" s="133">
        <v>0.82</v>
      </c>
      <c r="I86" s="133">
        <v>163.77000000000001</v>
      </c>
    </row>
    <row r="87" spans="5:9">
      <c r="E87" s="133">
        <v>48.495000000000005</v>
      </c>
      <c r="F87" s="133">
        <v>5.17</v>
      </c>
      <c r="H87" s="133">
        <v>0.83</v>
      </c>
      <c r="I87" s="133">
        <v>163.505</v>
      </c>
    </row>
    <row r="88" spans="5:9">
      <c r="E88" s="133">
        <v>48.759999999999991</v>
      </c>
      <c r="F88" s="133">
        <v>5.16</v>
      </c>
      <c r="H88" s="133">
        <v>0.84</v>
      </c>
      <c r="I88" s="133">
        <v>163.24</v>
      </c>
    </row>
    <row r="89" spans="5:9">
      <c r="E89" s="133">
        <v>49.024999999999977</v>
      </c>
      <c r="F89" s="133">
        <v>5.15</v>
      </c>
      <c r="H89" s="133">
        <v>0.85</v>
      </c>
      <c r="I89" s="133">
        <v>162.97499999999999</v>
      </c>
    </row>
    <row r="90" spans="5:9">
      <c r="E90" s="133">
        <v>49.29000000000002</v>
      </c>
      <c r="F90" s="133">
        <v>5.14</v>
      </c>
      <c r="H90" s="133">
        <v>0.86</v>
      </c>
      <c r="I90" s="133">
        <v>162.71</v>
      </c>
    </row>
    <row r="91" spans="5:9">
      <c r="E91" s="133">
        <v>49.555000000000007</v>
      </c>
      <c r="F91" s="133">
        <v>5.13</v>
      </c>
      <c r="H91" s="133">
        <v>0.87</v>
      </c>
      <c r="I91" s="133">
        <v>162.44499999999999</v>
      </c>
    </row>
    <row r="92" spans="5:9">
      <c r="E92" s="133">
        <v>49.819999999999993</v>
      </c>
      <c r="F92" s="133">
        <v>5.12</v>
      </c>
      <c r="H92" s="133">
        <v>0.88</v>
      </c>
      <c r="I92" s="133">
        <v>162.18</v>
      </c>
    </row>
    <row r="93" spans="5:9">
      <c r="E93" s="133">
        <v>50.08499999999998</v>
      </c>
      <c r="F93" s="133">
        <v>5.1100000000000003</v>
      </c>
      <c r="H93" s="133">
        <v>0.89</v>
      </c>
      <c r="I93" s="133">
        <v>161.91499999999999</v>
      </c>
    </row>
    <row r="94" spans="5:9">
      <c r="E94" s="133">
        <v>50.350000000000023</v>
      </c>
      <c r="F94" s="133">
        <v>5.0999999999999996</v>
      </c>
      <c r="H94" s="133">
        <v>0.9</v>
      </c>
      <c r="I94" s="133">
        <v>161.65</v>
      </c>
    </row>
    <row r="95" spans="5:9">
      <c r="E95" s="133">
        <v>50.615000000000009</v>
      </c>
      <c r="F95" s="133">
        <v>5.09</v>
      </c>
      <c r="H95" s="133">
        <v>0.91</v>
      </c>
      <c r="I95" s="133">
        <v>161.38499999999999</v>
      </c>
    </row>
    <row r="96" spans="5:9">
      <c r="E96" s="133">
        <v>50.879999999999995</v>
      </c>
      <c r="F96" s="133">
        <v>5.08</v>
      </c>
      <c r="H96" s="133">
        <v>0.92</v>
      </c>
      <c r="I96" s="133">
        <v>161.12</v>
      </c>
    </row>
    <row r="97" spans="5:9">
      <c r="E97" s="133">
        <v>51.144999999999982</v>
      </c>
      <c r="F97" s="133">
        <v>5.07</v>
      </c>
      <c r="H97" s="133">
        <v>0.93</v>
      </c>
      <c r="I97" s="133">
        <v>160.85499999999999</v>
      </c>
    </row>
    <row r="98" spans="5:9">
      <c r="E98" s="133">
        <v>51.41</v>
      </c>
      <c r="F98" s="133">
        <v>5.0599999999999996</v>
      </c>
      <c r="H98" s="133">
        <v>0.94</v>
      </c>
      <c r="I98" s="133">
        <v>160.59</v>
      </c>
    </row>
    <row r="99" spans="5:9">
      <c r="E99" s="133">
        <v>51.675000000000011</v>
      </c>
      <c r="F99" s="133">
        <v>5.05</v>
      </c>
      <c r="H99" s="133">
        <v>0.95</v>
      </c>
      <c r="I99" s="133">
        <v>160.32499999999999</v>
      </c>
    </row>
    <row r="100" spans="5:9">
      <c r="E100" s="133">
        <v>51.94</v>
      </c>
      <c r="F100" s="133">
        <v>5.04</v>
      </c>
      <c r="H100" s="133">
        <v>0.96</v>
      </c>
      <c r="I100" s="133">
        <v>160.06</v>
      </c>
    </row>
    <row r="101" spans="5:9">
      <c r="E101" s="133">
        <v>52.204999999999984</v>
      </c>
      <c r="F101" s="133">
        <v>5.03</v>
      </c>
      <c r="H101" s="133">
        <v>0.97</v>
      </c>
      <c r="I101" s="133">
        <v>159.79500000000002</v>
      </c>
    </row>
    <row r="102" spans="5:9">
      <c r="E102" s="133">
        <v>52.47</v>
      </c>
      <c r="F102" s="133">
        <v>5.0199999999999996</v>
      </c>
      <c r="H102" s="133">
        <v>0.98</v>
      </c>
      <c r="I102" s="133">
        <v>159.53</v>
      </c>
    </row>
    <row r="103" spans="5:9">
      <c r="E103" s="133">
        <v>52.735000000000014</v>
      </c>
      <c r="F103" s="133">
        <v>5.01</v>
      </c>
      <c r="H103" s="133">
        <v>0.99</v>
      </c>
      <c r="I103" s="133">
        <v>159.26499999999999</v>
      </c>
    </row>
    <row r="104" spans="5:9">
      <c r="E104" s="133">
        <v>53</v>
      </c>
      <c r="F104" s="133">
        <v>5</v>
      </c>
      <c r="H104" s="133">
        <v>1</v>
      </c>
      <c r="I104" s="133">
        <v>159</v>
      </c>
    </row>
    <row r="105" spans="5:9">
      <c r="E105" s="133">
        <v>53.264999999999986</v>
      </c>
      <c r="F105" s="133">
        <v>4.99</v>
      </c>
      <c r="H105" s="133">
        <v>1.01</v>
      </c>
      <c r="I105" s="133">
        <v>158.73500000000001</v>
      </c>
    </row>
    <row r="106" spans="5:9">
      <c r="E106" s="133">
        <v>53.53</v>
      </c>
      <c r="F106" s="133">
        <v>4.9800000000000004</v>
      </c>
      <c r="H106" s="133">
        <v>1.02</v>
      </c>
      <c r="I106" s="133">
        <v>158.47</v>
      </c>
    </row>
    <row r="107" spans="5:9">
      <c r="E107" s="133">
        <v>53.795000000000016</v>
      </c>
      <c r="F107" s="133">
        <v>4.97</v>
      </c>
      <c r="H107" s="133">
        <v>1.03</v>
      </c>
      <c r="I107" s="133">
        <v>158.20499999999998</v>
      </c>
    </row>
    <row r="108" spans="5:9">
      <c r="E108" s="133">
        <v>54.06</v>
      </c>
      <c r="F108" s="133">
        <v>4.96</v>
      </c>
      <c r="H108" s="133">
        <v>1.04</v>
      </c>
      <c r="I108" s="133">
        <v>157.94</v>
      </c>
    </row>
    <row r="109" spans="5:9">
      <c r="E109" s="133">
        <v>54.324999999999989</v>
      </c>
      <c r="F109" s="133">
        <v>4.95</v>
      </c>
      <c r="H109" s="133">
        <v>1.05</v>
      </c>
      <c r="I109" s="133">
        <v>157.67500000000001</v>
      </c>
    </row>
    <row r="110" spans="5:9">
      <c r="E110" s="133">
        <v>54.59</v>
      </c>
      <c r="F110" s="133">
        <v>4.9400000000000004</v>
      </c>
      <c r="H110" s="133">
        <v>1.06</v>
      </c>
      <c r="I110" s="133">
        <v>157.41</v>
      </c>
    </row>
    <row r="111" spans="5:9">
      <c r="E111" s="133">
        <v>54.855000000000018</v>
      </c>
      <c r="F111" s="133">
        <v>4.93</v>
      </c>
      <c r="H111" s="133">
        <v>1.07</v>
      </c>
      <c r="I111" s="133">
        <v>157.14500000000001</v>
      </c>
    </row>
    <row r="112" spans="5:9">
      <c r="E112" s="133">
        <v>55.120000000000005</v>
      </c>
      <c r="F112" s="133">
        <v>4.92</v>
      </c>
      <c r="H112" s="133">
        <v>1.08</v>
      </c>
      <c r="I112" s="133">
        <v>156.88</v>
      </c>
    </row>
    <row r="113" spans="5:9">
      <c r="E113" s="133">
        <v>55.384999999999991</v>
      </c>
      <c r="F113" s="133">
        <v>4.91</v>
      </c>
      <c r="H113" s="133">
        <v>1.0900000000000001</v>
      </c>
      <c r="I113" s="133">
        <v>156.61500000000001</v>
      </c>
    </row>
    <row r="114" spans="5:9">
      <c r="E114" s="133">
        <v>55.649999999999977</v>
      </c>
      <c r="F114" s="133">
        <v>4.9000000000000004</v>
      </c>
      <c r="H114" s="133">
        <v>1.1000000000000001</v>
      </c>
      <c r="I114" s="133">
        <v>156.35</v>
      </c>
    </row>
    <row r="115" spans="5:9">
      <c r="E115" s="133">
        <v>55.91500000000002</v>
      </c>
      <c r="F115" s="133">
        <v>4.8899999999999997</v>
      </c>
      <c r="H115" s="133">
        <v>1.1100000000000001</v>
      </c>
      <c r="I115" s="133">
        <v>156.08500000000001</v>
      </c>
    </row>
    <row r="116" spans="5:9">
      <c r="E116" s="133">
        <v>56.180000000000007</v>
      </c>
      <c r="F116" s="133">
        <v>4.88</v>
      </c>
      <c r="H116" s="133">
        <v>1.1200000000000001</v>
      </c>
      <c r="I116" s="133">
        <v>155.82</v>
      </c>
    </row>
    <row r="117" spans="5:9">
      <c r="E117" s="133">
        <v>56.444999999999993</v>
      </c>
      <c r="F117" s="133">
        <v>4.87</v>
      </c>
      <c r="H117" s="133">
        <v>1.1299999999999999</v>
      </c>
      <c r="I117" s="133">
        <v>155.55500000000001</v>
      </c>
    </row>
    <row r="118" spans="5:9">
      <c r="E118" s="133">
        <v>56.70999999999998</v>
      </c>
      <c r="F118" s="133">
        <v>4.8600000000000003</v>
      </c>
      <c r="H118" s="133">
        <v>1.1399999999999999</v>
      </c>
      <c r="I118" s="133">
        <v>155.29</v>
      </c>
    </row>
    <row r="119" spans="5:9">
      <c r="E119" s="133">
        <v>56.975000000000023</v>
      </c>
      <c r="F119" s="133">
        <v>4.8499999999999996</v>
      </c>
      <c r="H119" s="133">
        <v>1.1499999999999999</v>
      </c>
      <c r="I119" s="133">
        <v>155.02500000000001</v>
      </c>
    </row>
    <row r="120" spans="5:9">
      <c r="E120" s="133">
        <v>57.240000000000009</v>
      </c>
      <c r="F120" s="133">
        <v>4.84</v>
      </c>
      <c r="H120" s="133">
        <v>1.1599999999999999</v>
      </c>
      <c r="I120" s="133">
        <v>154.76</v>
      </c>
    </row>
    <row r="121" spans="5:9">
      <c r="E121" s="133">
        <v>57.504999999999995</v>
      </c>
      <c r="F121" s="133">
        <v>4.83</v>
      </c>
      <c r="H121" s="133">
        <v>1.17</v>
      </c>
      <c r="I121" s="133">
        <v>154.495</v>
      </c>
    </row>
    <row r="122" spans="5:9">
      <c r="E122" s="133">
        <v>57.769999999999996</v>
      </c>
      <c r="F122" s="133">
        <v>4.82</v>
      </c>
      <c r="H122" s="133">
        <v>1.18</v>
      </c>
      <c r="I122" s="133">
        <v>154.22999999999999</v>
      </c>
    </row>
    <row r="123" spans="5:9">
      <c r="E123" s="133">
        <v>58.035000000000011</v>
      </c>
      <c r="F123" s="133">
        <v>4.8099999999999996</v>
      </c>
      <c r="H123" s="133">
        <v>1.19</v>
      </c>
      <c r="I123" s="133">
        <v>153.965</v>
      </c>
    </row>
    <row r="124" spans="5:9">
      <c r="E124" s="133">
        <v>58.300000000000011</v>
      </c>
      <c r="F124" s="133">
        <v>4.8</v>
      </c>
      <c r="H124" s="133">
        <v>1.2</v>
      </c>
      <c r="I124" s="133">
        <v>153.69999999999999</v>
      </c>
    </row>
    <row r="125" spans="5:9">
      <c r="E125" s="133">
        <v>58.564999999999998</v>
      </c>
      <c r="F125" s="133">
        <v>4.79</v>
      </c>
      <c r="H125" s="133">
        <v>1.21</v>
      </c>
      <c r="I125" s="133">
        <v>153.435</v>
      </c>
    </row>
    <row r="126" spans="5:9">
      <c r="E126" s="133">
        <v>58.83</v>
      </c>
      <c r="F126" s="133">
        <v>4.78</v>
      </c>
      <c r="H126" s="133">
        <v>1.22</v>
      </c>
      <c r="I126" s="133">
        <v>153.17000000000002</v>
      </c>
    </row>
    <row r="127" spans="5:9">
      <c r="E127" s="133">
        <v>59.095000000000013</v>
      </c>
      <c r="F127" s="133">
        <v>4.7699999999999996</v>
      </c>
      <c r="H127" s="133">
        <v>1.23</v>
      </c>
      <c r="I127" s="133">
        <v>152.905</v>
      </c>
    </row>
    <row r="128" spans="5:9">
      <c r="E128" s="133">
        <v>59.36</v>
      </c>
      <c r="F128" s="133">
        <v>4.76</v>
      </c>
      <c r="H128" s="133">
        <v>1.24</v>
      </c>
      <c r="I128" s="133">
        <v>152.63999999999999</v>
      </c>
    </row>
    <row r="129" spans="5:9">
      <c r="E129" s="133">
        <v>59.625</v>
      </c>
      <c r="F129" s="133">
        <v>4.75</v>
      </c>
      <c r="H129" s="133">
        <v>1.25</v>
      </c>
      <c r="I129" s="133">
        <v>152.375</v>
      </c>
    </row>
    <row r="130" spans="5:9">
      <c r="E130" s="133">
        <v>59.89</v>
      </c>
      <c r="F130" s="133">
        <v>4.74</v>
      </c>
      <c r="H130" s="133">
        <v>1.26</v>
      </c>
      <c r="I130" s="133">
        <v>152.11000000000001</v>
      </c>
    </row>
    <row r="131" spans="5:9">
      <c r="E131" s="133">
        <v>60.154999999999987</v>
      </c>
      <c r="F131" s="133">
        <v>4.7300000000000004</v>
      </c>
      <c r="H131" s="133">
        <v>1.27</v>
      </c>
      <c r="I131" s="133">
        <v>151.845</v>
      </c>
    </row>
    <row r="132" spans="5:9">
      <c r="E132" s="133">
        <v>60.42</v>
      </c>
      <c r="F132" s="133">
        <v>4.72</v>
      </c>
      <c r="H132" s="133">
        <v>1.28</v>
      </c>
      <c r="I132" s="133">
        <v>151.57999999999998</v>
      </c>
    </row>
    <row r="133" spans="5:9">
      <c r="E133" s="133">
        <v>60.685000000000002</v>
      </c>
      <c r="F133" s="133">
        <v>4.71</v>
      </c>
      <c r="H133" s="133">
        <v>1.29</v>
      </c>
      <c r="I133" s="133">
        <v>151.315</v>
      </c>
    </row>
    <row r="134" spans="5:9">
      <c r="E134" s="133">
        <v>60.949999999999989</v>
      </c>
      <c r="F134" s="133">
        <v>4.7</v>
      </c>
      <c r="H134" s="133">
        <v>1.3</v>
      </c>
      <c r="I134" s="133">
        <v>151.05000000000001</v>
      </c>
    </row>
    <row r="135" spans="5:9">
      <c r="E135" s="133">
        <v>61.214999999999989</v>
      </c>
      <c r="F135" s="133">
        <v>4.6900000000000004</v>
      </c>
      <c r="H135" s="133">
        <v>1.31</v>
      </c>
      <c r="I135" s="133">
        <v>150.785</v>
      </c>
    </row>
    <row r="136" spans="5:9">
      <c r="E136" s="133">
        <v>61.480000000000004</v>
      </c>
      <c r="F136" s="133">
        <v>4.68</v>
      </c>
      <c r="H136" s="133">
        <v>1.32</v>
      </c>
      <c r="I136" s="133">
        <v>150.51999999999998</v>
      </c>
    </row>
    <row r="137" spans="5:9">
      <c r="E137" s="133">
        <v>61.745000000000005</v>
      </c>
      <c r="F137" s="133">
        <v>4.67</v>
      </c>
      <c r="H137" s="133">
        <v>1.33</v>
      </c>
      <c r="I137" s="133">
        <v>150.255</v>
      </c>
    </row>
    <row r="138" spans="5:9">
      <c r="E138" s="133">
        <v>62.009999999999991</v>
      </c>
      <c r="F138" s="133">
        <v>4.66</v>
      </c>
      <c r="H138" s="133">
        <v>1.34</v>
      </c>
      <c r="I138" s="133">
        <v>149.99</v>
      </c>
    </row>
    <row r="139" spans="5:9">
      <c r="E139" s="133">
        <v>62.274999999999991</v>
      </c>
      <c r="F139" s="133">
        <v>4.6500000000000004</v>
      </c>
      <c r="H139" s="133">
        <v>1.35</v>
      </c>
      <c r="I139" s="133">
        <v>149.72499999999999</v>
      </c>
    </row>
    <row r="140" spans="5:9">
      <c r="E140" s="133">
        <v>62.540000000000006</v>
      </c>
      <c r="F140" s="133">
        <v>4.6399999999999997</v>
      </c>
      <c r="H140" s="133">
        <v>1.36</v>
      </c>
      <c r="I140" s="133">
        <v>149.46</v>
      </c>
    </row>
    <row r="141" spans="5:9">
      <c r="E141" s="133">
        <v>62.805000000000007</v>
      </c>
      <c r="F141" s="133">
        <v>4.63</v>
      </c>
      <c r="H141" s="133">
        <v>1.37</v>
      </c>
      <c r="I141" s="133">
        <v>149.19499999999999</v>
      </c>
    </row>
    <row r="142" spans="5:9">
      <c r="E142" s="133">
        <v>63.069999999999993</v>
      </c>
      <c r="F142" s="133">
        <v>4.62</v>
      </c>
      <c r="H142" s="133">
        <v>1.38</v>
      </c>
      <c r="I142" s="133">
        <v>148.93</v>
      </c>
    </row>
    <row r="143" spans="5:9">
      <c r="E143" s="133">
        <v>63.334999999999994</v>
      </c>
      <c r="F143" s="133">
        <v>4.6100000000000003</v>
      </c>
      <c r="H143" s="133">
        <v>1.39</v>
      </c>
      <c r="I143" s="133">
        <v>148.66499999999999</v>
      </c>
    </row>
    <row r="144" spans="5:9">
      <c r="E144" s="133">
        <v>63.600000000000009</v>
      </c>
      <c r="F144" s="133">
        <v>4.5999999999999996</v>
      </c>
      <c r="H144" s="133">
        <v>1.4</v>
      </c>
      <c r="I144" s="133">
        <v>148.4</v>
      </c>
    </row>
    <row r="145" spans="5:9">
      <c r="E145" s="133">
        <v>63.865000000000009</v>
      </c>
      <c r="F145" s="133">
        <v>4.59</v>
      </c>
      <c r="H145" s="133">
        <v>1.41</v>
      </c>
      <c r="I145" s="133">
        <v>148.13499999999999</v>
      </c>
    </row>
    <row r="146" spans="5:9">
      <c r="E146" s="133">
        <v>64.13</v>
      </c>
      <c r="F146" s="133">
        <v>4.58</v>
      </c>
      <c r="H146" s="133">
        <v>1.42</v>
      </c>
      <c r="I146" s="133">
        <v>147.87</v>
      </c>
    </row>
    <row r="147" spans="5:9">
      <c r="E147" s="133">
        <v>64.394999999999996</v>
      </c>
      <c r="F147" s="133">
        <v>4.57</v>
      </c>
      <c r="H147" s="133">
        <v>1.43</v>
      </c>
      <c r="I147" s="133">
        <v>147.60500000000002</v>
      </c>
    </row>
    <row r="148" spans="5:9">
      <c r="E148" s="133">
        <v>64.660000000000011</v>
      </c>
      <c r="F148" s="133">
        <v>4.5599999999999996</v>
      </c>
      <c r="H148" s="133">
        <v>1.44</v>
      </c>
      <c r="I148" s="133">
        <v>147.34</v>
      </c>
    </row>
    <row r="149" spans="5:9">
      <c r="E149" s="133">
        <v>64.925000000000011</v>
      </c>
      <c r="F149" s="133">
        <v>4.55</v>
      </c>
      <c r="H149" s="133">
        <v>1.45</v>
      </c>
      <c r="I149" s="133">
        <v>147.07499999999999</v>
      </c>
    </row>
    <row r="150" spans="5:9">
      <c r="E150" s="133">
        <v>65.19</v>
      </c>
      <c r="F150" s="133">
        <v>4.54</v>
      </c>
      <c r="H150" s="133">
        <v>1.46</v>
      </c>
      <c r="I150" s="133">
        <v>146.81</v>
      </c>
    </row>
    <row r="151" spans="5:9">
      <c r="E151" s="133">
        <v>65.454999999999998</v>
      </c>
      <c r="F151" s="133">
        <v>4.53</v>
      </c>
      <c r="H151" s="133">
        <v>1.47</v>
      </c>
      <c r="I151" s="133">
        <v>146.54500000000002</v>
      </c>
    </row>
    <row r="152" spans="5:9">
      <c r="E152" s="133">
        <v>65.720000000000013</v>
      </c>
      <c r="F152" s="133">
        <v>4.5199999999999996</v>
      </c>
      <c r="H152" s="133">
        <v>1.48</v>
      </c>
      <c r="I152" s="133">
        <v>146.28</v>
      </c>
    </row>
    <row r="153" spans="5:9">
      <c r="E153" s="133">
        <v>65.984999999999999</v>
      </c>
      <c r="F153" s="133">
        <v>4.51</v>
      </c>
      <c r="H153" s="133">
        <v>1.49</v>
      </c>
      <c r="I153" s="133">
        <v>146.01499999999999</v>
      </c>
    </row>
    <row r="154" spans="5:9">
      <c r="E154" s="133">
        <v>66.25</v>
      </c>
      <c r="F154" s="133">
        <v>4.5</v>
      </c>
      <c r="H154" s="133">
        <v>1.5</v>
      </c>
      <c r="I154" s="133">
        <v>145.75</v>
      </c>
    </row>
    <row r="155" spans="5:9">
      <c r="E155" s="133">
        <v>66.515000000000001</v>
      </c>
      <c r="F155" s="133">
        <v>4.49</v>
      </c>
      <c r="H155" s="133">
        <v>1.51</v>
      </c>
      <c r="I155" s="133">
        <v>145.48500000000001</v>
      </c>
    </row>
    <row r="156" spans="5:9">
      <c r="E156" s="133">
        <v>66.779999999999987</v>
      </c>
      <c r="F156" s="133">
        <v>4.4800000000000004</v>
      </c>
      <c r="H156" s="133">
        <v>1.52</v>
      </c>
      <c r="I156" s="133">
        <v>145.22</v>
      </c>
    </row>
    <row r="157" spans="5:9">
      <c r="E157" s="133">
        <v>67.045000000000002</v>
      </c>
      <c r="F157" s="133">
        <v>4.47</v>
      </c>
      <c r="H157" s="133">
        <v>1.53</v>
      </c>
      <c r="I157" s="133">
        <v>144.95499999999998</v>
      </c>
    </row>
    <row r="158" spans="5:9">
      <c r="E158" s="133">
        <v>67.31</v>
      </c>
      <c r="F158" s="133">
        <v>4.46</v>
      </c>
      <c r="H158" s="133">
        <v>1.54</v>
      </c>
      <c r="I158" s="133">
        <v>144.69</v>
      </c>
    </row>
    <row r="159" spans="5:9">
      <c r="E159" s="133">
        <v>67.574999999999989</v>
      </c>
      <c r="F159" s="133">
        <v>4.45</v>
      </c>
      <c r="H159" s="133">
        <v>1.55</v>
      </c>
      <c r="I159" s="133">
        <v>144.42500000000001</v>
      </c>
    </row>
    <row r="160" spans="5:9">
      <c r="E160" s="133">
        <v>67.839999999999989</v>
      </c>
      <c r="F160" s="133">
        <v>4.4400000000000004</v>
      </c>
      <c r="H160" s="133">
        <v>1.56</v>
      </c>
      <c r="I160" s="133">
        <v>144.16</v>
      </c>
    </row>
    <row r="161" spans="5:9">
      <c r="E161" s="133">
        <v>68.105000000000004</v>
      </c>
      <c r="F161" s="133">
        <v>4.43</v>
      </c>
      <c r="H161" s="133">
        <v>1.57</v>
      </c>
      <c r="I161" s="133">
        <v>143.89499999999998</v>
      </c>
    </row>
    <row r="162" spans="5:9">
      <c r="E162" s="133">
        <v>68.37</v>
      </c>
      <c r="F162" s="133">
        <v>4.42</v>
      </c>
      <c r="H162" s="133">
        <v>1.58</v>
      </c>
      <c r="I162" s="133">
        <v>143.63</v>
      </c>
    </row>
    <row r="163" spans="5:9">
      <c r="E163" s="133">
        <v>68.634999999999991</v>
      </c>
      <c r="F163" s="133">
        <v>4.41</v>
      </c>
      <c r="H163" s="133">
        <v>1.59</v>
      </c>
      <c r="I163" s="133">
        <v>143.36500000000001</v>
      </c>
    </row>
    <row r="164" spans="5:9">
      <c r="E164" s="133">
        <v>68.899999999999991</v>
      </c>
      <c r="F164" s="133">
        <v>4.4000000000000004</v>
      </c>
      <c r="H164" s="133">
        <v>1.6</v>
      </c>
      <c r="I164" s="133">
        <v>143.1</v>
      </c>
    </row>
    <row r="165" spans="5:9">
      <c r="E165" s="133">
        <v>69.165000000000006</v>
      </c>
      <c r="F165" s="133">
        <v>4.3899999999999997</v>
      </c>
      <c r="H165" s="133">
        <v>1.61</v>
      </c>
      <c r="I165" s="133">
        <v>142.83500000000001</v>
      </c>
    </row>
    <row r="166" spans="5:9">
      <c r="E166" s="133">
        <v>69.430000000000007</v>
      </c>
      <c r="F166" s="133">
        <v>4.38</v>
      </c>
      <c r="H166" s="133">
        <v>1.62</v>
      </c>
      <c r="I166" s="133">
        <v>142.57</v>
      </c>
    </row>
    <row r="167" spans="5:9">
      <c r="E167" s="133">
        <v>69.694999999999993</v>
      </c>
      <c r="F167" s="133">
        <v>4.37</v>
      </c>
      <c r="H167" s="133">
        <v>1.63</v>
      </c>
      <c r="I167" s="133">
        <v>142.30500000000001</v>
      </c>
    </row>
    <row r="168" spans="5:9">
      <c r="E168" s="133">
        <v>69.959999999999994</v>
      </c>
      <c r="F168" s="133">
        <v>4.3600000000000003</v>
      </c>
      <c r="H168" s="133">
        <v>1.64</v>
      </c>
      <c r="I168" s="133">
        <v>142.04</v>
      </c>
    </row>
    <row r="169" spans="5:9">
      <c r="E169" s="133">
        <v>70.225000000000009</v>
      </c>
      <c r="F169" s="133">
        <v>4.3499999999999996</v>
      </c>
      <c r="H169" s="133">
        <v>1.65</v>
      </c>
      <c r="I169" s="133">
        <v>141.77500000000001</v>
      </c>
    </row>
    <row r="170" spans="5:9">
      <c r="E170" s="133">
        <v>70.490000000000009</v>
      </c>
      <c r="F170" s="133">
        <v>4.34</v>
      </c>
      <c r="H170" s="133">
        <v>1.66</v>
      </c>
      <c r="I170" s="133">
        <v>141.51</v>
      </c>
    </row>
    <row r="171" spans="5:9">
      <c r="E171" s="133">
        <v>70.754999999999995</v>
      </c>
      <c r="F171" s="133">
        <v>4.33</v>
      </c>
      <c r="H171" s="133">
        <v>1.67</v>
      </c>
      <c r="I171" s="133">
        <v>141.245</v>
      </c>
    </row>
    <row r="172" spans="5:9">
      <c r="E172" s="133">
        <v>71.02</v>
      </c>
      <c r="F172" s="133">
        <v>4.32</v>
      </c>
      <c r="H172" s="133">
        <v>1.68</v>
      </c>
      <c r="I172" s="133">
        <v>140.98000000000002</v>
      </c>
    </row>
    <row r="173" spans="5:9">
      <c r="E173" s="133">
        <v>71.285000000000011</v>
      </c>
      <c r="F173" s="133">
        <v>4.3099999999999996</v>
      </c>
      <c r="H173" s="133">
        <v>1.69</v>
      </c>
      <c r="I173" s="133">
        <v>140.715</v>
      </c>
    </row>
    <row r="174" spans="5:9">
      <c r="E174" s="133">
        <v>71.550000000000011</v>
      </c>
      <c r="F174" s="133">
        <v>4.3</v>
      </c>
      <c r="H174" s="133">
        <v>1.7</v>
      </c>
      <c r="I174" s="133">
        <v>140.44999999999999</v>
      </c>
    </row>
    <row r="175" spans="5:9">
      <c r="E175" s="133">
        <v>71.814999999999998</v>
      </c>
      <c r="F175" s="133">
        <v>4.29</v>
      </c>
      <c r="H175" s="133">
        <v>1.71</v>
      </c>
      <c r="I175" s="133">
        <v>140.185</v>
      </c>
    </row>
    <row r="176" spans="5:9">
      <c r="E176" s="133">
        <v>72.08</v>
      </c>
      <c r="F176" s="133">
        <v>4.28</v>
      </c>
      <c r="H176" s="133">
        <v>1.72</v>
      </c>
      <c r="I176" s="133">
        <v>139.92000000000002</v>
      </c>
    </row>
    <row r="177" spans="5:9">
      <c r="E177" s="133">
        <v>72.345000000000013</v>
      </c>
      <c r="F177" s="133">
        <v>4.2699999999999996</v>
      </c>
      <c r="H177" s="133">
        <v>1.73</v>
      </c>
      <c r="I177" s="133">
        <v>139.655</v>
      </c>
    </row>
    <row r="178" spans="5:9">
      <c r="E178" s="133">
        <v>72.61</v>
      </c>
      <c r="F178" s="133">
        <v>4.26</v>
      </c>
      <c r="H178" s="133">
        <v>1.74</v>
      </c>
      <c r="I178" s="133">
        <v>139.38999999999999</v>
      </c>
    </row>
    <row r="179" spans="5:9">
      <c r="E179" s="133">
        <v>72.875</v>
      </c>
      <c r="F179" s="133">
        <v>4.25</v>
      </c>
      <c r="H179" s="133">
        <v>1.75</v>
      </c>
      <c r="I179" s="133">
        <v>139.125</v>
      </c>
    </row>
    <row r="180" spans="5:9">
      <c r="E180" s="133">
        <v>73.14</v>
      </c>
      <c r="F180" s="133">
        <v>4.24</v>
      </c>
      <c r="H180" s="133">
        <v>1.76</v>
      </c>
      <c r="I180" s="133">
        <v>138.86000000000001</v>
      </c>
    </row>
    <row r="181" spans="5:9">
      <c r="E181" s="133">
        <v>73.404999999999987</v>
      </c>
      <c r="F181" s="133">
        <v>4.2300000000000004</v>
      </c>
      <c r="H181" s="133">
        <v>1.77</v>
      </c>
      <c r="I181" s="133">
        <v>138.595</v>
      </c>
    </row>
    <row r="182" spans="5:9">
      <c r="E182" s="133">
        <v>73.67</v>
      </c>
      <c r="F182" s="133">
        <v>4.22</v>
      </c>
      <c r="H182" s="133">
        <v>1.78</v>
      </c>
      <c r="I182" s="133">
        <v>138.32999999999998</v>
      </c>
    </row>
    <row r="183" spans="5:9">
      <c r="E183" s="133">
        <v>73.935000000000002</v>
      </c>
      <c r="F183" s="133">
        <v>4.21</v>
      </c>
      <c r="H183" s="133">
        <v>1.79</v>
      </c>
      <c r="I183" s="133">
        <v>138.065</v>
      </c>
    </row>
    <row r="184" spans="5:9">
      <c r="E184" s="133">
        <v>74.199999999999989</v>
      </c>
      <c r="F184" s="133">
        <v>4.2</v>
      </c>
      <c r="H184" s="133">
        <v>1.8</v>
      </c>
      <c r="I184" s="133">
        <v>137.80000000000001</v>
      </c>
    </row>
    <row r="185" spans="5:9">
      <c r="E185" s="133">
        <v>74.464999999999989</v>
      </c>
      <c r="F185" s="133">
        <v>4.1900000000000004</v>
      </c>
      <c r="H185" s="133">
        <v>1.81</v>
      </c>
      <c r="I185" s="133">
        <v>137.535</v>
      </c>
    </row>
    <row r="186" spans="5:9">
      <c r="E186" s="133">
        <v>74.73</v>
      </c>
      <c r="F186" s="133">
        <v>4.18</v>
      </c>
      <c r="H186" s="133">
        <v>1.82</v>
      </c>
      <c r="I186" s="133">
        <v>137.26999999999998</v>
      </c>
    </row>
    <row r="187" spans="5:9">
      <c r="E187" s="133">
        <v>74.995000000000005</v>
      </c>
      <c r="F187" s="133">
        <v>4.17</v>
      </c>
      <c r="H187" s="133">
        <v>1.83</v>
      </c>
      <c r="I187" s="133">
        <v>137.005</v>
      </c>
    </row>
    <row r="188" spans="5:9">
      <c r="E188" s="133">
        <v>75.259999999999991</v>
      </c>
      <c r="F188" s="133">
        <v>4.16</v>
      </c>
      <c r="H188" s="133">
        <v>1.84</v>
      </c>
      <c r="I188" s="133">
        <v>136.74</v>
      </c>
    </row>
    <row r="189" spans="5:9">
      <c r="E189" s="133">
        <v>75.524999999999991</v>
      </c>
      <c r="F189" s="133">
        <v>4.1500000000000004</v>
      </c>
      <c r="H189" s="133">
        <v>1.85</v>
      </c>
      <c r="I189" s="133">
        <v>136.47499999999999</v>
      </c>
    </row>
    <row r="190" spans="5:9">
      <c r="E190" s="133">
        <v>75.790000000000006</v>
      </c>
      <c r="F190" s="133">
        <v>4.1399999999999997</v>
      </c>
      <c r="H190" s="133">
        <v>1.86</v>
      </c>
      <c r="I190" s="133">
        <v>136.21</v>
      </c>
    </row>
    <row r="191" spans="5:9">
      <c r="E191" s="133">
        <v>76.055000000000007</v>
      </c>
      <c r="F191" s="133">
        <v>4.13</v>
      </c>
      <c r="H191" s="133">
        <v>1.87</v>
      </c>
      <c r="I191" s="133">
        <v>135.94499999999999</v>
      </c>
    </row>
    <row r="192" spans="5:9">
      <c r="E192" s="133">
        <v>76.319999999999993</v>
      </c>
      <c r="F192" s="133">
        <v>4.12</v>
      </c>
      <c r="H192" s="133">
        <v>1.88</v>
      </c>
      <c r="I192" s="133">
        <v>135.68</v>
      </c>
    </row>
    <row r="193" spans="5:9">
      <c r="E193" s="133">
        <v>76.584999999999994</v>
      </c>
      <c r="F193" s="133">
        <v>4.1100000000000003</v>
      </c>
      <c r="H193" s="133">
        <v>1.89</v>
      </c>
      <c r="I193" s="133">
        <v>135.41499999999999</v>
      </c>
    </row>
    <row r="194" spans="5:9">
      <c r="E194" s="133">
        <v>76.850000000000009</v>
      </c>
      <c r="F194" s="133">
        <v>4.0999999999999996</v>
      </c>
      <c r="H194" s="133">
        <v>1.9</v>
      </c>
      <c r="I194" s="133">
        <v>135.15</v>
      </c>
    </row>
    <row r="195" spans="5:9">
      <c r="E195" s="133">
        <v>77.115000000000009</v>
      </c>
      <c r="F195" s="133">
        <v>4.09</v>
      </c>
      <c r="H195" s="133">
        <v>1.91</v>
      </c>
      <c r="I195" s="133">
        <v>134.88499999999999</v>
      </c>
    </row>
    <row r="196" spans="5:9">
      <c r="E196" s="133">
        <v>77.38</v>
      </c>
      <c r="F196" s="133">
        <v>4.08</v>
      </c>
      <c r="H196" s="133">
        <v>1.92</v>
      </c>
      <c r="I196" s="133">
        <v>134.62</v>
      </c>
    </row>
    <row r="197" spans="5:9">
      <c r="E197" s="133">
        <v>77.644999999999996</v>
      </c>
      <c r="F197" s="133">
        <v>4.07</v>
      </c>
      <c r="H197" s="133">
        <v>1.93</v>
      </c>
      <c r="I197" s="133">
        <v>134.35500000000002</v>
      </c>
    </row>
    <row r="198" spans="5:9">
      <c r="E198" s="133">
        <v>77.910000000000011</v>
      </c>
      <c r="F198" s="133">
        <v>4.0599999999999996</v>
      </c>
      <c r="H198" s="133">
        <v>1.94</v>
      </c>
      <c r="I198" s="133">
        <v>134.09</v>
      </c>
    </row>
    <row r="199" spans="5:9">
      <c r="E199" s="133">
        <v>78.175000000000011</v>
      </c>
      <c r="F199" s="133">
        <v>4.05</v>
      </c>
      <c r="H199" s="133">
        <v>1.95</v>
      </c>
      <c r="I199" s="133">
        <v>133.82499999999999</v>
      </c>
    </row>
    <row r="200" spans="5:9">
      <c r="E200" s="133">
        <v>78.44</v>
      </c>
      <c r="F200" s="133">
        <v>4.04</v>
      </c>
      <c r="H200" s="133">
        <v>1.96</v>
      </c>
      <c r="I200" s="133">
        <v>133.56</v>
      </c>
    </row>
    <row r="201" spans="5:9">
      <c r="E201" s="133">
        <v>78.704999999999998</v>
      </c>
      <c r="F201" s="133">
        <v>4.03</v>
      </c>
      <c r="H201" s="133">
        <v>1.97</v>
      </c>
      <c r="I201" s="133">
        <v>133.29500000000002</v>
      </c>
    </row>
    <row r="202" spans="5:9">
      <c r="E202" s="133">
        <v>78.970000000000013</v>
      </c>
      <c r="F202" s="133">
        <v>4.0199999999999996</v>
      </c>
      <c r="H202" s="133">
        <v>1.98</v>
      </c>
      <c r="I202" s="133">
        <v>133.03</v>
      </c>
    </row>
    <row r="203" spans="5:9">
      <c r="E203" s="133">
        <v>79.234999999999999</v>
      </c>
      <c r="F203" s="133">
        <v>4.01</v>
      </c>
      <c r="H203" s="133">
        <v>1.99</v>
      </c>
      <c r="I203" s="133">
        <v>132.76499999999999</v>
      </c>
    </row>
    <row r="204" spans="5:9">
      <c r="E204" s="133">
        <v>79.5</v>
      </c>
      <c r="F204" s="133">
        <v>4</v>
      </c>
      <c r="H204" s="133">
        <v>2</v>
      </c>
      <c r="I204" s="133">
        <v>132.5</v>
      </c>
    </row>
    <row r="205" spans="5:9">
      <c r="E205" s="133">
        <v>79.765000000000001</v>
      </c>
      <c r="F205" s="133">
        <v>3.99</v>
      </c>
      <c r="H205" s="133">
        <v>2.0099999999999998</v>
      </c>
      <c r="I205" s="133">
        <v>132.23500000000001</v>
      </c>
    </row>
    <row r="206" spans="5:9">
      <c r="E206" s="133">
        <v>80.03</v>
      </c>
      <c r="F206" s="133">
        <v>3.98</v>
      </c>
      <c r="H206" s="133">
        <v>2.02</v>
      </c>
      <c r="I206" s="133">
        <v>131.97</v>
      </c>
    </row>
    <row r="207" spans="5:9">
      <c r="E207" s="133">
        <v>80.295000000000002</v>
      </c>
      <c r="F207" s="133">
        <v>3.97</v>
      </c>
      <c r="H207" s="133">
        <v>2.0299999999999998</v>
      </c>
      <c r="I207" s="133">
        <v>131.70500000000001</v>
      </c>
    </row>
    <row r="208" spans="5:9">
      <c r="E208" s="133">
        <v>80.56</v>
      </c>
      <c r="F208" s="133">
        <v>3.96</v>
      </c>
      <c r="H208" s="133">
        <v>2.04</v>
      </c>
      <c r="I208" s="133">
        <v>131.44</v>
      </c>
    </row>
    <row r="209" spans="5:9">
      <c r="E209" s="133">
        <v>80.824999999999989</v>
      </c>
      <c r="F209" s="133">
        <v>3.95</v>
      </c>
      <c r="H209" s="133">
        <v>2.0499999999999998</v>
      </c>
      <c r="I209" s="133">
        <v>131.17500000000001</v>
      </c>
    </row>
    <row r="210" spans="5:9">
      <c r="E210" s="133">
        <v>81.09</v>
      </c>
      <c r="F210" s="133">
        <v>3.94</v>
      </c>
      <c r="H210" s="133">
        <v>2.06</v>
      </c>
      <c r="I210" s="133">
        <v>130.91</v>
      </c>
    </row>
    <row r="211" spans="5:9">
      <c r="E211" s="133">
        <v>81.35499999999999</v>
      </c>
      <c r="F211" s="133">
        <v>3.93</v>
      </c>
      <c r="H211" s="133">
        <v>2.0699999999999998</v>
      </c>
      <c r="I211" s="133">
        <v>130.64500000000001</v>
      </c>
    </row>
    <row r="212" spans="5:9">
      <c r="E212" s="133">
        <v>81.62</v>
      </c>
      <c r="F212" s="133">
        <v>3.92</v>
      </c>
      <c r="H212" s="133">
        <v>2.08</v>
      </c>
      <c r="I212" s="133">
        <v>130.38</v>
      </c>
    </row>
    <row r="213" spans="5:9">
      <c r="E213" s="133">
        <v>81.884999999999991</v>
      </c>
      <c r="F213" s="133">
        <v>3.91</v>
      </c>
      <c r="H213" s="133">
        <v>2.09</v>
      </c>
      <c r="I213" s="133">
        <v>130.11500000000001</v>
      </c>
    </row>
    <row r="214" spans="5:9">
      <c r="E214" s="133">
        <v>82.15</v>
      </c>
      <c r="F214" s="133">
        <v>3.9</v>
      </c>
      <c r="H214" s="133">
        <v>2.1</v>
      </c>
      <c r="I214" s="133">
        <v>129.85</v>
      </c>
    </row>
    <row r="215" spans="5:9">
      <c r="E215" s="133">
        <v>82.414999999999992</v>
      </c>
      <c r="F215" s="133">
        <v>3.89</v>
      </c>
      <c r="H215" s="133">
        <v>2.11</v>
      </c>
      <c r="I215" s="133">
        <v>129.58500000000001</v>
      </c>
    </row>
    <row r="216" spans="5:9">
      <c r="E216" s="133">
        <v>82.68</v>
      </c>
      <c r="F216" s="133">
        <v>3.88</v>
      </c>
      <c r="H216" s="133">
        <v>2.12</v>
      </c>
      <c r="I216" s="133">
        <v>129.32</v>
      </c>
    </row>
    <row r="217" spans="5:9">
      <c r="E217" s="133">
        <v>82.944999999999993</v>
      </c>
      <c r="F217" s="133">
        <v>3.87</v>
      </c>
      <c r="H217" s="133">
        <v>2.13</v>
      </c>
      <c r="I217" s="133">
        <v>129.05500000000001</v>
      </c>
    </row>
    <row r="218" spans="5:9">
      <c r="E218" s="133">
        <v>83.210000000000008</v>
      </c>
      <c r="F218" s="133">
        <v>3.86</v>
      </c>
      <c r="H218" s="133">
        <v>2.14</v>
      </c>
      <c r="I218" s="133">
        <v>128.79</v>
      </c>
    </row>
    <row r="219" spans="5:9">
      <c r="E219" s="133">
        <v>83.474999999999994</v>
      </c>
      <c r="F219" s="133">
        <v>3.85</v>
      </c>
      <c r="H219" s="133">
        <v>2.15</v>
      </c>
      <c r="I219" s="133">
        <v>128.52500000000001</v>
      </c>
    </row>
    <row r="220" spans="5:9">
      <c r="E220" s="133">
        <v>83.740000000000009</v>
      </c>
      <c r="F220" s="133">
        <v>3.84</v>
      </c>
      <c r="H220" s="133">
        <v>2.16</v>
      </c>
      <c r="I220" s="133">
        <v>128.26</v>
      </c>
    </row>
    <row r="221" spans="5:9">
      <c r="E221" s="133">
        <v>84.004999999999995</v>
      </c>
      <c r="F221" s="133">
        <v>3.83</v>
      </c>
      <c r="H221" s="133">
        <v>2.17</v>
      </c>
      <c r="I221" s="133">
        <v>127.995</v>
      </c>
    </row>
    <row r="222" spans="5:9">
      <c r="E222" s="133">
        <v>84.27000000000001</v>
      </c>
      <c r="F222" s="133">
        <v>3.82</v>
      </c>
      <c r="H222" s="133">
        <v>2.1800000000000002</v>
      </c>
      <c r="I222" s="133">
        <v>127.72999999999999</v>
      </c>
    </row>
    <row r="223" spans="5:9">
      <c r="E223" s="133">
        <v>84.534999999999997</v>
      </c>
      <c r="F223" s="133">
        <v>3.81</v>
      </c>
      <c r="H223" s="133">
        <v>2.19</v>
      </c>
      <c r="I223" s="133">
        <v>127.465</v>
      </c>
    </row>
    <row r="224" spans="5:9">
      <c r="E224" s="133">
        <v>84.800000000000011</v>
      </c>
      <c r="F224" s="133">
        <v>3.8</v>
      </c>
      <c r="H224" s="133">
        <v>2.2000000000000002</v>
      </c>
      <c r="I224" s="133">
        <v>127.19999999999999</v>
      </c>
    </row>
    <row r="225" spans="5:9">
      <c r="E225" s="133">
        <v>85.064999999999998</v>
      </c>
      <c r="F225" s="133">
        <v>3.79</v>
      </c>
      <c r="H225" s="133">
        <v>2.21</v>
      </c>
      <c r="I225" s="133">
        <v>126.935</v>
      </c>
    </row>
    <row r="226" spans="5:9">
      <c r="E226" s="133">
        <v>85.33</v>
      </c>
      <c r="F226" s="133">
        <v>3.78</v>
      </c>
      <c r="H226" s="133">
        <v>2.2200000000000002</v>
      </c>
      <c r="I226" s="133">
        <v>126.66999999999999</v>
      </c>
    </row>
    <row r="227" spans="5:9">
      <c r="E227" s="133">
        <v>85.594999999999999</v>
      </c>
      <c r="F227" s="133">
        <v>3.77</v>
      </c>
      <c r="H227" s="133">
        <v>2.23</v>
      </c>
      <c r="I227" s="133">
        <v>126.405</v>
      </c>
    </row>
    <row r="228" spans="5:9">
      <c r="E228" s="133">
        <v>85.86</v>
      </c>
      <c r="F228" s="133">
        <v>3.76</v>
      </c>
      <c r="H228" s="133">
        <v>2.2400000000000002</v>
      </c>
      <c r="I228" s="133">
        <v>126.13999999999999</v>
      </c>
    </row>
    <row r="229" spans="5:9">
      <c r="E229" s="133">
        <v>86.125</v>
      </c>
      <c r="F229" s="133">
        <v>3.75</v>
      </c>
      <c r="H229" s="133">
        <v>2.25</v>
      </c>
      <c r="I229" s="133">
        <v>125.875</v>
      </c>
    </row>
    <row r="230" spans="5:9">
      <c r="E230" s="133">
        <v>86.39</v>
      </c>
      <c r="F230" s="133">
        <v>3.74</v>
      </c>
      <c r="H230" s="133">
        <v>2.2599999999999998</v>
      </c>
      <c r="I230" s="133">
        <v>125.61000000000001</v>
      </c>
    </row>
    <row r="231" spans="5:9">
      <c r="E231" s="133">
        <v>86.655000000000001</v>
      </c>
      <c r="F231" s="133">
        <v>3.73</v>
      </c>
      <c r="H231" s="133">
        <v>2.27</v>
      </c>
      <c r="I231" s="133">
        <v>125.345</v>
      </c>
    </row>
    <row r="232" spans="5:9">
      <c r="E232" s="133">
        <v>86.92</v>
      </c>
      <c r="F232" s="133">
        <v>3.72</v>
      </c>
      <c r="H232" s="133">
        <v>2.2799999999999998</v>
      </c>
      <c r="I232" s="133">
        <v>125.08000000000001</v>
      </c>
    </row>
    <row r="233" spans="5:9">
      <c r="E233" s="133">
        <v>87.185000000000002</v>
      </c>
      <c r="F233" s="133">
        <v>3.71</v>
      </c>
      <c r="H233" s="133">
        <v>2.29</v>
      </c>
      <c r="I233" s="133">
        <v>124.815</v>
      </c>
    </row>
    <row r="234" spans="5:9">
      <c r="E234" s="133">
        <v>87.449999999999989</v>
      </c>
      <c r="F234" s="133">
        <v>3.7</v>
      </c>
      <c r="H234" s="133">
        <v>2.2999999999999998</v>
      </c>
      <c r="I234" s="133">
        <v>124.55000000000001</v>
      </c>
    </row>
    <row r="235" spans="5:9">
      <c r="E235" s="133">
        <v>87.715000000000003</v>
      </c>
      <c r="F235" s="133">
        <v>3.69</v>
      </c>
      <c r="H235" s="133">
        <v>2.31</v>
      </c>
      <c r="I235" s="133">
        <v>124.285</v>
      </c>
    </row>
    <row r="236" spans="5:9">
      <c r="E236" s="133">
        <v>87.97999999999999</v>
      </c>
      <c r="F236" s="133">
        <v>3.68</v>
      </c>
      <c r="H236" s="133">
        <v>2.3199999999999998</v>
      </c>
      <c r="I236" s="133">
        <v>124.02000000000001</v>
      </c>
    </row>
    <row r="237" spans="5:9">
      <c r="E237" s="133">
        <v>88.245000000000005</v>
      </c>
      <c r="F237" s="133">
        <v>3.67</v>
      </c>
      <c r="H237" s="133">
        <v>2.33</v>
      </c>
      <c r="I237" s="133">
        <v>123.755</v>
      </c>
    </row>
    <row r="238" spans="5:9">
      <c r="E238" s="133">
        <v>88.509999999999991</v>
      </c>
      <c r="F238" s="133">
        <v>3.66</v>
      </c>
      <c r="H238" s="133">
        <v>2.34</v>
      </c>
      <c r="I238" s="133">
        <v>123.49000000000001</v>
      </c>
    </row>
    <row r="239" spans="5:9">
      <c r="E239" s="133">
        <v>88.775000000000006</v>
      </c>
      <c r="F239" s="133">
        <v>3.65</v>
      </c>
      <c r="H239" s="133">
        <v>2.35</v>
      </c>
      <c r="I239" s="133">
        <v>123.22499999999999</v>
      </c>
    </row>
    <row r="240" spans="5:9">
      <c r="E240" s="133">
        <v>89.039999999999992</v>
      </c>
      <c r="F240" s="133">
        <v>3.64</v>
      </c>
      <c r="H240" s="133">
        <v>2.36</v>
      </c>
      <c r="I240" s="133">
        <v>122.96000000000001</v>
      </c>
    </row>
    <row r="241" spans="5:9">
      <c r="E241" s="133">
        <v>89.305000000000007</v>
      </c>
      <c r="F241" s="133">
        <v>3.63</v>
      </c>
      <c r="H241" s="133">
        <v>2.37</v>
      </c>
      <c r="I241" s="133">
        <v>122.69499999999999</v>
      </c>
    </row>
    <row r="242" spans="5:9">
      <c r="E242" s="133">
        <v>89.57</v>
      </c>
      <c r="F242" s="133">
        <v>3.62</v>
      </c>
      <c r="H242" s="133">
        <v>2.38</v>
      </c>
      <c r="I242" s="133">
        <v>122.43</v>
      </c>
    </row>
    <row r="243" spans="5:9">
      <c r="E243" s="133">
        <v>89.835000000000008</v>
      </c>
      <c r="F243" s="133">
        <v>3.61</v>
      </c>
      <c r="H243" s="133">
        <v>2.39</v>
      </c>
      <c r="I243" s="133">
        <v>122.16499999999999</v>
      </c>
    </row>
    <row r="244" spans="5:9">
      <c r="E244" s="133">
        <v>90.1</v>
      </c>
      <c r="F244" s="133">
        <v>3.6</v>
      </c>
      <c r="H244" s="133">
        <v>2.4</v>
      </c>
      <c r="I244" s="133">
        <v>121.9</v>
      </c>
    </row>
    <row r="245" spans="5:9">
      <c r="E245" s="133">
        <v>90.365000000000009</v>
      </c>
      <c r="F245" s="133">
        <v>3.59</v>
      </c>
      <c r="H245" s="133">
        <v>2.41</v>
      </c>
      <c r="I245" s="133">
        <v>121.63499999999999</v>
      </c>
    </row>
    <row r="246" spans="5:9">
      <c r="E246" s="133">
        <v>90.63</v>
      </c>
      <c r="F246" s="133">
        <v>3.58</v>
      </c>
      <c r="H246" s="133">
        <v>2.42</v>
      </c>
      <c r="I246" s="133">
        <v>121.37</v>
      </c>
    </row>
    <row r="247" spans="5:9">
      <c r="E247" s="133">
        <v>90.89500000000001</v>
      </c>
      <c r="F247" s="133">
        <v>3.57</v>
      </c>
      <c r="H247" s="133">
        <v>2.4300000000000002</v>
      </c>
      <c r="I247" s="133">
        <v>121.10499999999999</v>
      </c>
    </row>
    <row r="248" spans="5:9">
      <c r="E248" s="133">
        <v>91.16</v>
      </c>
      <c r="F248" s="133">
        <v>3.56</v>
      </c>
      <c r="H248" s="133">
        <v>2.44</v>
      </c>
      <c r="I248" s="133">
        <v>120.84</v>
      </c>
    </row>
    <row r="249" spans="5:9">
      <c r="E249" s="133">
        <v>91.425000000000011</v>
      </c>
      <c r="F249" s="133">
        <v>3.55</v>
      </c>
      <c r="H249" s="133">
        <v>2.4500000000000002</v>
      </c>
      <c r="I249" s="133">
        <v>120.57499999999999</v>
      </c>
    </row>
    <row r="250" spans="5:9">
      <c r="E250" s="133">
        <v>91.69</v>
      </c>
      <c r="F250" s="133">
        <v>3.54</v>
      </c>
      <c r="H250" s="133">
        <v>2.46</v>
      </c>
      <c r="I250" s="133">
        <v>120.31</v>
      </c>
    </row>
    <row r="251" spans="5:9">
      <c r="E251" s="133">
        <v>91.954999999999998</v>
      </c>
      <c r="F251" s="133">
        <v>3.53</v>
      </c>
      <c r="H251" s="133">
        <v>2.4700000000000002</v>
      </c>
      <c r="I251" s="133">
        <v>120.045</v>
      </c>
    </row>
    <row r="252" spans="5:9">
      <c r="E252" s="133">
        <v>92.22</v>
      </c>
      <c r="F252" s="133">
        <v>3.52</v>
      </c>
      <c r="H252" s="133">
        <v>2.48</v>
      </c>
      <c r="I252" s="133">
        <v>119.78</v>
      </c>
    </row>
    <row r="253" spans="5:9">
      <c r="E253" s="133">
        <v>92.484999999999999</v>
      </c>
      <c r="F253" s="133">
        <v>3.51</v>
      </c>
      <c r="H253" s="133">
        <v>2.4900000000000002</v>
      </c>
      <c r="I253" s="133">
        <v>119.515</v>
      </c>
    </row>
    <row r="254" spans="5:9">
      <c r="E254" s="133">
        <v>92.75</v>
      </c>
      <c r="F254" s="133">
        <v>3.5</v>
      </c>
      <c r="H254" s="133">
        <v>2.5</v>
      </c>
      <c r="I254" s="133">
        <v>119.25</v>
      </c>
    </row>
    <row r="255" spans="5:9">
      <c r="E255" s="133">
        <v>93.015000000000001</v>
      </c>
      <c r="F255" s="133">
        <v>3.49</v>
      </c>
      <c r="H255" s="133">
        <v>2.5099999999999998</v>
      </c>
      <c r="I255" s="133">
        <v>118.985</v>
      </c>
    </row>
    <row r="256" spans="5:9">
      <c r="E256" s="133">
        <v>93.28</v>
      </c>
      <c r="F256" s="133">
        <v>3.48</v>
      </c>
      <c r="H256" s="133">
        <v>2.52</v>
      </c>
      <c r="I256" s="133">
        <v>118.72</v>
      </c>
    </row>
    <row r="257" spans="5:9">
      <c r="E257" s="133">
        <v>93.545000000000002</v>
      </c>
      <c r="F257" s="133">
        <v>3.47</v>
      </c>
      <c r="H257" s="133">
        <v>2.5299999999999998</v>
      </c>
      <c r="I257" s="133">
        <v>118.455</v>
      </c>
    </row>
    <row r="258" spans="5:9">
      <c r="E258" s="133">
        <v>93.81</v>
      </c>
      <c r="F258" s="133">
        <v>3.46</v>
      </c>
      <c r="H258" s="133">
        <v>2.54</v>
      </c>
      <c r="I258" s="133">
        <v>118.19</v>
      </c>
    </row>
    <row r="259" spans="5:9">
      <c r="E259" s="133">
        <v>94.074999999999989</v>
      </c>
      <c r="F259" s="133">
        <v>3.45</v>
      </c>
      <c r="H259" s="133">
        <v>2.5499999999999998</v>
      </c>
      <c r="I259" s="133">
        <v>117.92500000000001</v>
      </c>
    </row>
    <row r="260" spans="5:9">
      <c r="E260" s="133">
        <v>94.34</v>
      </c>
      <c r="F260" s="133">
        <v>3.44</v>
      </c>
      <c r="H260" s="133">
        <v>2.56</v>
      </c>
      <c r="I260" s="133">
        <v>117.66</v>
      </c>
    </row>
    <row r="261" spans="5:9">
      <c r="E261" s="133">
        <v>94.60499999999999</v>
      </c>
      <c r="F261" s="133">
        <v>3.43</v>
      </c>
      <c r="H261" s="133">
        <v>2.57</v>
      </c>
      <c r="I261" s="133">
        <v>117.39500000000001</v>
      </c>
    </row>
    <row r="262" spans="5:9">
      <c r="E262" s="133">
        <v>94.87</v>
      </c>
      <c r="F262" s="133">
        <v>3.42</v>
      </c>
      <c r="H262" s="133">
        <v>2.58</v>
      </c>
      <c r="I262" s="133">
        <v>117.13</v>
      </c>
    </row>
    <row r="263" spans="5:9">
      <c r="E263" s="133">
        <v>95.134999999999991</v>
      </c>
      <c r="F263" s="133">
        <v>3.41</v>
      </c>
      <c r="H263" s="133">
        <v>2.59</v>
      </c>
      <c r="I263" s="133">
        <v>116.86500000000001</v>
      </c>
    </row>
    <row r="264" spans="5:9">
      <c r="E264" s="133">
        <v>95.4</v>
      </c>
      <c r="F264" s="133">
        <v>3.4</v>
      </c>
      <c r="H264" s="133">
        <v>2.6</v>
      </c>
      <c r="I264" s="133">
        <v>116.6</v>
      </c>
    </row>
    <row r="265" spans="5:9">
      <c r="E265" s="133">
        <v>95.664999999999992</v>
      </c>
      <c r="F265" s="133">
        <v>3.39</v>
      </c>
      <c r="H265" s="133">
        <v>2.61</v>
      </c>
      <c r="I265" s="133">
        <v>116.33500000000001</v>
      </c>
    </row>
    <row r="266" spans="5:9">
      <c r="E266" s="133">
        <v>95.93</v>
      </c>
      <c r="F266" s="133">
        <v>3.38</v>
      </c>
      <c r="H266" s="133">
        <v>2.62</v>
      </c>
      <c r="I266" s="133">
        <v>116.07</v>
      </c>
    </row>
    <row r="267" spans="5:9">
      <c r="E267" s="133">
        <v>96.194999999999993</v>
      </c>
      <c r="F267" s="133">
        <v>3.37</v>
      </c>
      <c r="H267" s="133">
        <v>2.63</v>
      </c>
      <c r="I267" s="133">
        <v>115.80500000000001</v>
      </c>
    </row>
    <row r="268" spans="5:9">
      <c r="E268" s="133">
        <v>96.460000000000008</v>
      </c>
      <c r="F268" s="133">
        <v>3.36</v>
      </c>
      <c r="H268" s="133">
        <v>2.64</v>
      </c>
      <c r="I268" s="133">
        <v>115.53999999999999</v>
      </c>
    </row>
    <row r="269" spans="5:9">
      <c r="E269" s="133">
        <v>96.724999999999994</v>
      </c>
      <c r="F269" s="133">
        <v>3.35</v>
      </c>
      <c r="H269" s="133">
        <v>2.65</v>
      </c>
      <c r="I269" s="133">
        <v>115.27500000000001</v>
      </c>
    </row>
    <row r="270" spans="5:9">
      <c r="E270" s="133">
        <v>96.990000000000009</v>
      </c>
      <c r="F270" s="133">
        <v>3.34</v>
      </c>
      <c r="H270" s="133">
        <v>2.66</v>
      </c>
      <c r="I270" s="133">
        <v>115.00999999999999</v>
      </c>
    </row>
    <row r="271" spans="5:9">
      <c r="E271" s="133">
        <v>97.254999999999995</v>
      </c>
      <c r="F271" s="133">
        <v>3.33</v>
      </c>
      <c r="H271" s="133">
        <v>2.67</v>
      </c>
      <c r="I271" s="133">
        <v>114.745</v>
      </c>
    </row>
    <row r="272" spans="5:9">
      <c r="E272" s="133">
        <v>97.52000000000001</v>
      </c>
      <c r="F272" s="133">
        <v>3.32</v>
      </c>
      <c r="H272" s="133">
        <v>2.68</v>
      </c>
      <c r="I272" s="133">
        <v>114.47999999999999</v>
      </c>
    </row>
    <row r="273" spans="5:9">
      <c r="E273" s="133">
        <v>97.784999999999997</v>
      </c>
      <c r="F273" s="133">
        <v>3.31</v>
      </c>
      <c r="H273" s="133">
        <v>2.69</v>
      </c>
      <c r="I273" s="133">
        <v>114.215</v>
      </c>
    </row>
    <row r="274" spans="5:9">
      <c r="E274" s="133">
        <v>98.050000000000011</v>
      </c>
      <c r="F274" s="133">
        <v>3.3</v>
      </c>
      <c r="H274" s="133">
        <v>2.7</v>
      </c>
      <c r="I274" s="133">
        <v>113.94999999999999</v>
      </c>
    </row>
    <row r="275" spans="5:9">
      <c r="E275" s="133">
        <v>98.314999999999998</v>
      </c>
      <c r="F275" s="133">
        <v>3.29</v>
      </c>
      <c r="H275" s="133">
        <v>2.71</v>
      </c>
      <c r="I275" s="133">
        <v>113.685</v>
      </c>
    </row>
    <row r="276" spans="5:9">
      <c r="E276" s="133">
        <v>98.58</v>
      </c>
      <c r="F276" s="133">
        <v>3.28</v>
      </c>
      <c r="H276" s="133">
        <v>2.72</v>
      </c>
      <c r="I276" s="133">
        <v>113.42</v>
      </c>
    </row>
    <row r="277" spans="5:9">
      <c r="E277" s="133">
        <v>98.844999999999999</v>
      </c>
      <c r="F277" s="133">
        <v>3.27</v>
      </c>
      <c r="H277" s="133">
        <v>2.73</v>
      </c>
      <c r="I277" s="133">
        <v>113.155</v>
      </c>
    </row>
    <row r="278" spans="5:9">
      <c r="E278" s="133">
        <v>99.11</v>
      </c>
      <c r="F278" s="133">
        <v>3.26</v>
      </c>
      <c r="H278" s="133">
        <v>2.74</v>
      </c>
      <c r="I278" s="133">
        <v>112.89</v>
      </c>
    </row>
    <row r="279" spans="5:9">
      <c r="E279" s="133">
        <v>99.375</v>
      </c>
      <c r="F279" s="133">
        <v>3.25</v>
      </c>
      <c r="H279" s="133">
        <v>2.75</v>
      </c>
      <c r="I279" s="133">
        <v>112.625</v>
      </c>
    </row>
    <row r="280" spans="5:9">
      <c r="E280" s="133">
        <v>99.64</v>
      </c>
      <c r="F280" s="133">
        <v>3.24</v>
      </c>
      <c r="H280" s="133">
        <v>2.76</v>
      </c>
      <c r="I280" s="133">
        <v>112.36</v>
      </c>
    </row>
    <row r="281" spans="5:9">
      <c r="E281" s="133">
        <v>99.905000000000001</v>
      </c>
      <c r="F281" s="133">
        <v>3.23</v>
      </c>
      <c r="H281" s="133">
        <v>2.77</v>
      </c>
      <c r="I281" s="133">
        <v>112.095</v>
      </c>
    </row>
    <row r="282" spans="5:9">
      <c r="E282" s="133">
        <v>100.17</v>
      </c>
      <c r="F282" s="133">
        <v>3.22</v>
      </c>
      <c r="H282" s="133">
        <v>2.78</v>
      </c>
      <c r="I282" s="133">
        <v>111.83</v>
      </c>
    </row>
    <row r="283" spans="5:9">
      <c r="E283" s="133">
        <v>100.435</v>
      </c>
      <c r="F283" s="133">
        <v>3.21</v>
      </c>
      <c r="H283" s="133">
        <v>2.79</v>
      </c>
      <c r="I283" s="133">
        <v>111.565</v>
      </c>
    </row>
    <row r="284" spans="5:9">
      <c r="E284" s="133">
        <v>100.69999999999999</v>
      </c>
      <c r="F284" s="133">
        <v>3.2</v>
      </c>
      <c r="H284" s="133">
        <v>2.8</v>
      </c>
      <c r="I284" s="133">
        <v>111.30000000000001</v>
      </c>
    </row>
    <row r="285" spans="5:9">
      <c r="E285" s="133">
        <v>100.965</v>
      </c>
      <c r="F285" s="133">
        <v>3.19</v>
      </c>
      <c r="H285" s="133">
        <v>2.81</v>
      </c>
      <c r="I285" s="133">
        <v>111.035</v>
      </c>
    </row>
    <row r="286" spans="5:9">
      <c r="E286" s="133">
        <v>101.22999999999999</v>
      </c>
      <c r="F286" s="133">
        <v>3.18</v>
      </c>
      <c r="H286" s="133">
        <v>2.82</v>
      </c>
      <c r="I286" s="133">
        <v>110.77000000000001</v>
      </c>
    </row>
    <row r="287" spans="5:9">
      <c r="E287" s="133">
        <v>101.495</v>
      </c>
      <c r="F287" s="133">
        <v>3.17</v>
      </c>
      <c r="H287" s="133">
        <v>2.83</v>
      </c>
      <c r="I287" s="133">
        <v>110.505</v>
      </c>
    </row>
    <row r="288" spans="5:9">
      <c r="E288" s="133">
        <v>101.75999999999999</v>
      </c>
      <c r="F288" s="133">
        <v>3.16</v>
      </c>
      <c r="H288" s="133">
        <v>2.84</v>
      </c>
      <c r="I288" s="133">
        <v>110.24000000000001</v>
      </c>
    </row>
    <row r="289" spans="5:9">
      <c r="E289" s="133">
        <v>102.02500000000001</v>
      </c>
      <c r="F289" s="133">
        <v>3.15</v>
      </c>
      <c r="H289" s="133">
        <v>2.85</v>
      </c>
      <c r="I289" s="133">
        <v>109.97499999999999</v>
      </c>
    </row>
    <row r="290" spans="5:9">
      <c r="E290" s="133">
        <v>102.28999999999999</v>
      </c>
      <c r="F290" s="133">
        <v>3.14</v>
      </c>
      <c r="H290" s="133">
        <v>2.86</v>
      </c>
      <c r="I290" s="133">
        <v>109.71000000000001</v>
      </c>
    </row>
    <row r="291" spans="5:9">
      <c r="E291" s="133">
        <v>102.55500000000001</v>
      </c>
      <c r="F291" s="133">
        <v>3.13</v>
      </c>
      <c r="H291" s="133">
        <v>2.87</v>
      </c>
      <c r="I291" s="133">
        <v>109.44499999999999</v>
      </c>
    </row>
    <row r="292" spans="5:9">
      <c r="E292" s="133">
        <v>102.82</v>
      </c>
      <c r="F292" s="133">
        <v>3.12</v>
      </c>
      <c r="H292" s="133">
        <v>2.88</v>
      </c>
      <c r="I292" s="133">
        <v>109.18</v>
      </c>
    </row>
    <row r="293" spans="5:9">
      <c r="E293" s="133">
        <v>103.08500000000001</v>
      </c>
      <c r="F293" s="133">
        <v>3.11</v>
      </c>
      <c r="H293" s="133">
        <v>2.89</v>
      </c>
      <c r="I293" s="133">
        <v>108.91499999999999</v>
      </c>
    </row>
    <row r="294" spans="5:9">
      <c r="E294" s="133">
        <v>103.35</v>
      </c>
      <c r="F294" s="133">
        <v>3.1</v>
      </c>
      <c r="H294" s="133">
        <v>2.9</v>
      </c>
      <c r="I294" s="133">
        <v>108.65</v>
      </c>
    </row>
    <row r="295" spans="5:9">
      <c r="E295" s="133">
        <v>103.61500000000001</v>
      </c>
      <c r="F295" s="133">
        <v>3.09</v>
      </c>
      <c r="H295" s="133">
        <v>2.91</v>
      </c>
      <c r="I295" s="133">
        <v>108.38499999999999</v>
      </c>
    </row>
    <row r="296" spans="5:9">
      <c r="E296" s="133">
        <v>103.88</v>
      </c>
      <c r="F296" s="133">
        <v>3.08</v>
      </c>
      <c r="H296" s="133">
        <v>2.92</v>
      </c>
      <c r="I296" s="133">
        <v>108.12</v>
      </c>
    </row>
    <row r="297" spans="5:9">
      <c r="E297" s="133">
        <v>104.14500000000001</v>
      </c>
      <c r="F297" s="133">
        <v>3.07</v>
      </c>
      <c r="H297" s="133">
        <v>2.93</v>
      </c>
      <c r="I297" s="133">
        <v>107.85499999999999</v>
      </c>
    </row>
    <row r="298" spans="5:9">
      <c r="E298" s="133">
        <v>104.41</v>
      </c>
      <c r="F298" s="133">
        <v>3.06</v>
      </c>
      <c r="H298" s="133">
        <v>2.94</v>
      </c>
      <c r="I298" s="133">
        <v>107.59</v>
      </c>
    </row>
    <row r="299" spans="5:9">
      <c r="E299" s="133">
        <v>104.67500000000001</v>
      </c>
      <c r="F299" s="133">
        <v>3.05</v>
      </c>
      <c r="H299" s="133">
        <v>2.95</v>
      </c>
      <c r="I299" s="133">
        <v>107.32499999999999</v>
      </c>
    </row>
    <row r="300" spans="5:9">
      <c r="E300" s="133">
        <v>104.94</v>
      </c>
      <c r="F300" s="133">
        <v>3.04</v>
      </c>
      <c r="H300" s="133">
        <v>2.96</v>
      </c>
      <c r="I300" s="133">
        <v>107.06</v>
      </c>
    </row>
    <row r="301" spans="5:9">
      <c r="E301" s="133">
        <v>105.205</v>
      </c>
      <c r="F301" s="133">
        <v>3.03</v>
      </c>
      <c r="H301" s="133">
        <v>2.97</v>
      </c>
      <c r="I301" s="133">
        <v>106.795</v>
      </c>
    </row>
    <row r="302" spans="5:9">
      <c r="E302" s="133">
        <v>105.47</v>
      </c>
      <c r="F302" s="133">
        <v>3.02</v>
      </c>
      <c r="H302" s="133">
        <v>2.98</v>
      </c>
      <c r="I302" s="133">
        <v>106.53</v>
      </c>
    </row>
    <row r="303" spans="5:9">
      <c r="E303" s="133">
        <v>105.735</v>
      </c>
      <c r="F303" s="133">
        <v>3.01</v>
      </c>
      <c r="H303" s="133">
        <v>2.99</v>
      </c>
      <c r="I303" s="133">
        <v>106.265</v>
      </c>
    </row>
    <row r="304" spans="5:9">
      <c r="E304" s="133">
        <v>106</v>
      </c>
      <c r="F304" s="133">
        <v>3</v>
      </c>
      <c r="H304" s="133">
        <v>3</v>
      </c>
      <c r="I304" s="133">
        <v>106</v>
      </c>
    </row>
    <row r="305" spans="5:9">
      <c r="E305" s="133">
        <v>106.265</v>
      </c>
      <c r="F305" s="133">
        <v>2.99</v>
      </c>
      <c r="H305" s="133">
        <v>3.01</v>
      </c>
      <c r="I305" s="133">
        <v>105.735</v>
      </c>
    </row>
    <row r="306" spans="5:9">
      <c r="E306" s="133">
        <v>106.53</v>
      </c>
      <c r="F306" s="133">
        <v>2.98</v>
      </c>
      <c r="H306" s="133">
        <v>3.02</v>
      </c>
      <c r="I306" s="133">
        <v>105.47</v>
      </c>
    </row>
    <row r="307" spans="5:9">
      <c r="E307" s="133">
        <v>106.795</v>
      </c>
      <c r="F307" s="133">
        <v>2.97</v>
      </c>
      <c r="H307" s="133">
        <v>3.03</v>
      </c>
      <c r="I307" s="133">
        <v>105.205</v>
      </c>
    </row>
    <row r="308" spans="5:9">
      <c r="E308" s="133">
        <v>107.06</v>
      </c>
      <c r="F308" s="133">
        <v>2.96</v>
      </c>
      <c r="H308" s="133">
        <v>3.04</v>
      </c>
      <c r="I308" s="133">
        <v>104.94</v>
      </c>
    </row>
    <row r="309" spans="5:9">
      <c r="E309" s="133">
        <v>107.32499999999999</v>
      </c>
      <c r="F309" s="133">
        <v>2.95</v>
      </c>
      <c r="H309" s="133">
        <v>3.05</v>
      </c>
      <c r="I309" s="133">
        <v>104.67500000000001</v>
      </c>
    </row>
    <row r="310" spans="5:9">
      <c r="E310" s="133">
        <v>107.59</v>
      </c>
      <c r="F310" s="133">
        <v>2.94</v>
      </c>
      <c r="H310" s="133">
        <v>3.06</v>
      </c>
      <c r="I310" s="133">
        <v>104.41</v>
      </c>
    </row>
    <row r="311" spans="5:9">
      <c r="E311" s="133">
        <v>107.85499999999999</v>
      </c>
      <c r="F311" s="133">
        <v>2.93</v>
      </c>
      <c r="H311" s="133">
        <v>3.07</v>
      </c>
      <c r="I311" s="133">
        <v>104.14500000000001</v>
      </c>
    </row>
    <row r="312" spans="5:9">
      <c r="E312" s="133">
        <v>108.12</v>
      </c>
      <c r="F312" s="133">
        <v>2.92</v>
      </c>
      <c r="H312" s="133">
        <v>3.08</v>
      </c>
      <c r="I312" s="133">
        <v>103.88</v>
      </c>
    </row>
    <row r="313" spans="5:9">
      <c r="E313" s="133">
        <v>108.38499999999999</v>
      </c>
      <c r="F313" s="133">
        <v>2.91</v>
      </c>
      <c r="H313" s="133">
        <v>3.09</v>
      </c>
      <c r="I313" s="133">
        <v>103.61500000000001</v>
      </c>
    </row>
    <row r="314" spans="5:9">
      <c r="E314" s="133">
        <v>108.65</v>
      </c>
      <c r="F314" s="133">
        <v>2.9</v>
      </c>
      <c r="H314" s="133">
        <v>3.1</v>
      </c>
      <c r="I314" s="133">
        <v>103.35</v>
      </c>
    </row>
    <row r="315" spans="5:9">
      <c r="E315" s="133">
        <v>108.91499999999999</v>
      </c>
      <c r="F315" s="133">
        <v>2.89</v>
      </c>
      <c r="H315" s="133">
        <v>3.11</v>
      </c>
      <c r="I315" s="133">
        <v>103.08500000000001</v>
      </c>
    </row>
    <row r="316" spans="5:9">
      <c r="E316" s="133">
        <v>109.18</v>
      </c>
      <c r="F316" s="133">
        <v>2.88</v>
      </c>
      <c r="H316" s="133">
        <v>3.12</v>
      </c>
      <c r="I316" s="133">
        <v>102.82</v>
      </c>
    </row>
    <row r="317" spans="5:9">
      <c r="E317" s="133">
        <v>109.44499999999999</v>
      </c>
      <c r="F317" s="133">
        <v>2.87</v>
      </c>
      <c r="H317" s="133">
        <v>3.13</v>
      </c>
      <c r="I317" s="133">
        <v>102.55500000000001</v>
      </c>
    </row>
    <row r="318" spans="5:9">
      <c r="E318" s="133">
        <v>109.71000000000001</v>
      </c>
      <c r="F318" s="133">
        <v>2.86</v>
      </c>
      <c r="H318" s="133">
        <v>3.14</v>
      </c>
      <c r="I318" s="133">
        <v>102.28999999999999</v>
      </c>
    </row>
    <row r="319" spans="5:9">
      <c r="E319" s="133">
        <v>109.97499999999999</v>
      </c>
      <c r="F319" s="133">
        <v>2.85</v>
      </c>
      <c r="H319" s="133">
        <v>3.15</v>
      </c>
      <c r="I319" s="133">
        <v>102.02500000000001</v>
      </c>
    </row>
    <row r="320" spans="5:9">
      <c r="E320" s="133">
        <v>110.24000000000001</v>
      </c>
      <c r="F320" s="133">
        <v>2.84</v>
      </c>
      <c r="H320" s="133">
        <v>3.16</v>
      </c>
      <c r="I320" s="133">
        <v>101.75999999999999</v>
      </c>
    </row>
    <row r="321" spans="5:9">
      <c r="E321" s="133">
        <v>110.505</v>
      </c>
      <c r="F321" s="133">
        <v>2.83</v>
      </c>
      <c r="H321" s="133">
        <v>3.17</v>
      </c>
      <c r="I321" s="133">
        <v>101.495</v>
      </c>
    </row>
    <row r="322" spans="5:9">
      <c r="E322" s="133">
        <v>110.77000000000001</v>
      </c>
      <c r="F322" s="133">
        <v>2.82</v>
      </c>
      <c r="H322" s="133">
        <v>3.18</v>
      </c>
      <c r="I322" s="133">
        <v>101.22999999999999</v>
      </c>
    </row>
    <row r="323" spans="5:9">
      <c r="E323" s="133">
        <v>111.035</v>
      </c>
      <c r="F323" s="133">
        <v>2.81</v>
      </c>
      <c r="H323" s="133">
        <v>3.19</v>
      </c>
      <c r="I323" s="133">
        <v>100.965</v>
      </c>
    </row>
    <row r="324" spans="5:9">
      <c r="E324" s="133">
        <v>111.30000000000001</v>
      </c>
      <c r="F324" s="133">
        <v>2.8</v>
      </c>
      <c r="H324" s="133">
        <v>3.2</v>
      </c>
      <c r="I324" s="133">
        <v>100.69999999999999</v>
      </c>
    </row>
    <row r="325" spans="5:9">
      <c r="E325" s="133">
        <v>111.565</v>
      </c>
      <c r="F325" s="133">
        <v>2.79</v>
      </c>
      <c r="H325" s="133">
        <v>3.21</v>
      </c>
      <c r="I325" s="133">
        <v>100.435</v>
      </c>
    </row>
    <row r="326" spans="5:9">
      <c r="E326" s="133">
        <v>111.83</v>
      </c>
      <c r="F326" s="133">
        <v>2.78</v>
      </c>
      <c r="H326" s="133">
        <v>3.22</v>
      </c>
      <c r="I326" s="133">
        <v>100.17</v>
      </c>
    </row>
    <row r="327" spans="5:9">
      <c r="E327" s="133">
        <v>112.095</v>
      </c>
      <c r="F327" s="133">
        <v>2.77</v>
      </c>
      <c r="H327" s="133">
        <v>3.23</v>
      </c>
      <c r="I327" s="133">
        <v>99.905000000000001</v>
      </c>
    </row>
    <row r="328" spans="5:9">
      <c r="E328" s="133">
        <v>112.36</v>
      </c>
      <c r="F328" s="133">
        <v>2.76</v>
      </c>
      <c r="H328" s="133">
        <v>3.24</v>
      </c>
      <c r="I328" s="133">
        <v>99.64</v>
      </c>
    </row>
    <row r="329" spans="5:9">
      <c r="E329" s="133">
        <v>112.625</v>
      </c>
      <c r="F329" s="133">
        <v>2.75</v>
      </c>
      <c r="H329" s="133">
        <v>3.25</v>
      </c>
      <c r="I329" s="133">
        <v>99.375</v>
      </c>
    </row>
    <row r="330" spans="5:9">
      <c r="E330" s="133">
        <v>112.89</v>
      </c>
      <c r="F330" s="133">
        <v>2.74</v>
      </c>
      <c r="H330" s="133">
        <v>3.26</v>
      </c>
      <c r="I330" s="133">
        <v>99.11</v>
      </c>
    </row>
    <row r="331" spans="5:9">
      <c r="E331" s="133">
        <v>113.155</v>
      </c>
      <c r="F331" s="133">
        <v>2.73</v>
      </c>
      <c r="H331" s="133">
        <v>3.27</v>
      </c>
      <c r="I331" s="133">
        <v>98.844999999999999</v>
      </c>
    </row>
    <row r="332" spans="5:9">
      <c r="E332" s="133">
        <v>113.42</v>
      </c>
      <c r="F332" s="133">
        <v>2.72</v>
      </c>
      <c r="H332" s="133">
        <v>3.28</v>
      </c>
      <c r="I332" s="133">
        <v>98.58</v>
      </c>
    </row>
    <row r="333" spans="5:9">
      <c r="E333" s="133">
        <v>113.685</v>
      </c>
      <c r="F333" s="133">
        <v>2.71</v>
      </c>
      <c r="H333" s="133">
        <v>3.29</v>
      </c>
      <c r="I333" s="133">
        <v>98.314999999999998</v>
      </c>
    </row>
    <row r="334" spans="5:9">
      <c r="E334" s="133">
        <v>113.94999999999999</v>
      </c>
      <c r="F334" s="133">
        <v>2.7</v>
      </c>
      <c r="H334" s="133">
        <v>3.3</v>
      </c>
      <c r="I334" s="133">
        <v>98.050000000000011</v>
      </c>
    </row>
    <row r="335" spans="5:9">
      <c r="E335" s="133">
        <v>114.215</v>
      </c>
      <c r="F335" s="133">
        <v>2.69</v>
      </c>
      <c r="H335" s="133">
        <v>3.31</v>
      </c>
      <c r="I335" s="133">
        <v>97.784999999999997</v>
      </c>
    </row>
    <row r="336" spans="5:9">
      <c r="E336" s="133">
        <v>114.47999999999999</v>
      </c>
      <c r="F336" s="133">
        <v>2.68</v>
      </c>
      <c r="H336" s="133">
        <v>3.32</v>
      </c>
      <c r="I336" s="133">
        <v>97.52000000000001</v>
      </c>
    </row>
    <row r="337" spans="5:9">
      <c r="E337" s="133">
        <v>114.745</v>
      </c>
      <c r="F337" s="133">
        <v>2.67</v>
      </c>
      <c r="H337" s="133">
        <v>3.33</v>
      </c>
      <c r="I337" s="133">
        <v>97.254999999999995</v>
      </c>
    </row>
    <row r="338" spans="5:9">
      <c r="E338" s="133">
        <v>115.00999999999999</v>
      </c>
      <c r="F338" s="133">
        <v>2.66</v>
      </c>
      <c r="H338" s="133">
        <v>3.34</v>
      </c>
      <c r="I338" s="133">
        <v>96.990000000000009</v>
      </c>
    </row>
    <row r="339" spans="5:9">
      <c r="E339" s="133">
        <v>115.27500000000001</v>
      </c>
      <c r="F339" s="133">
        <v>2.65</v>
      </c>
      <c r="H339" s="133">
        <v>3.35</v>
      </c>
      <c r="I339" s="133">
        <v>96.724999999999994</v>
      </c>
    </row>
    <row r="340" spans="5:9">
      <c r="E340" s="133">
        <v>115.53999999999999</v>
      </c>
      <c r="F340" s="133">
        <v>2.64</v>
      </c>
      <c r="H340" s="133">
        <v>3.36</v>
      </c>
      <c r="I340" s="133">
        <v>96.460000000000008</v>
      </c>
    </row>
    <row r="341" spans="5:9">
      <c r="E341" s="133">
        <v>115.80500000000001</v>
      </c>
      <c r="F341" s="133">
        <v>2.63</v>
      </c>
      <c r="H341" s="133">
        <v>3.37</v>
      </c>
      <c r="I341" s="133">
        <v>96.194999999999993</v>
      </c>
    </row>
    <row r="342" spans="5:9">
      <c r="E342" s="133">
        <v>116.07</v>
      </c>
      <c r="F342" s="133">
        <v>2.62</v>
      </c>
      <c r="H342" s="133">
        <v>3.38</v>
      </c>
      <c r="I342" s="133">
        <v>95.93</v>
      </c>
    </row>
    <row r="343" spans="5:9">
      <c r="E343" s="133">
        <v>116.33500000000001</v>
      </c>
      <c r="F343" s="133">
        <v>2.61</v>
      </c>
      <c r="H343" s="133">
        <v>3.39</v>
      </c>
      <c r="I343" s="133">
        <v>95.664999999999992</v>
      </c>
    </row>
    <row r="344" spans="5:9">
      <c r="E344" s="133">
        <v>116.6</v>
      </c>
      <c r="F344" s="133">
        <v>2.6</v>
      </c>
      <c r="H344" s="133">
        <v>3.4</v>
      </c>
      <c r="I344" s="133">
        <v>95.4</v>
      </c>
    </row>
    <row r="345" spans="5:9">
      <c r="E345" s="133">
        <v>116.86500000000001</v>
      </c>
      <c r="F345" s="133">
        <v>2.59</v>
      </c>
      <c r="H345" s="133">
        <v>3.41</v>
      </c>
      <c r="I345" s="133">
        <v>95.134999999999991</v>
      </c>
    </row>
    <row r="346" spans="5:9">
      <c r="E346" s="133">
        <v>117.13</v>
      </c>
      <c r="F346" s="133">
        <v>2.58</v>
      </c>
      <c r="H346" s="133">
        <v>3.42</v>
      </c>
      <c r="I346" s="133">
        <v>94.87</v>
      </c>
    </row>
    <row r="347" spans="5:9">
      <c r="E347" s="133">
        <v>117.39500000000001</v>
      </c>
      <c r="F347" s="133">
        <v>2.57</v>
      </c>
      <c r="H347" s="133">
        <v>3.43</v>
      </c>
      <c r="I347" s="133">
        <v>94.60499999999999</v>
      </c>
    </row>
    <row r="348" spans="5:9">
      <c r="E348" s="133">
        <v>117.66</v>
      </c>
      <c r="F348" s="133">
        <v>2.56</v>
      </c>
      <c r="H348" s="133">
        <v>3.44</v>
      </c>
      <c r="I348" s="133">
        <v>94.34</v>
      </c>
    </row>
    <row r="349" spans="5:9">
      <c r="E349" s="133">
        <v>117.92500000000001</v>
      </c>
      <c r="F349" s="133">
        <v>2.5499999999999998</v>
      </c>
      <c r="H349" s="133">
        <v>3.45</v>
      </c>
      <c r="I349" s="133">
        <v>94.074999999999989</v>
      </c>
    </row>
    <row r="350" spans="5:9">
      <c r="E350" s="133">
        <v>118.19</v>
      </c>
      <c r="F350" s="133">
        <v>2.54</v>
      </c>
      <c r="H350" s="133">
        <v>3.46</v>
      </c>
      <c r="I350" s="133">
        <v>93.81</v>
      </c>
    </row>
    <row r="351" spans="5:9">
      <c r="E351" s="133">
        <v>118.455</v>
      </c>
      <c r="F351" s="133">
        <v>2.5299999999999998</v>
      </c>
      <c r="H351" s="133">
        <v>3.47</v>
      </c>
      <c r="I351" s="133">
        <v>93.545000000000002</v>
      </c>
    </row>
    <row r="352" spans="5:9">
      <c r="E352" s="133">
        <v>118.72</v>
      </c>
      <c r="F352" s="133">
        <v>2.52</v>
      </c>
      <c r="H352" s="133">
        <v>3.48</v>
      </c>
      <c r="I352" s="133">
        <v>93.28</v>
      </c>
    </row>
    <row r="353" spans="5:9">
      <c r="E353" s="133">
        <v>118.985</v>
      </c>
      <c r="F353" s="133">
        <v>2.5099999999999998</v>
      </c>
      <c r="H353" s="133">
        <v>3.49</v>
      </c>
      <c r="I353" s="133">
        <v>93.015000000000001</v>
      </c>
    </row>
    <row r="354" spans="5:9">
      <c r="E354" s="133">
        <v>119.25</v>
      </c>
      <c r="F354" s="133">
        <v>2.5</v>
      </c>
      <c r="H354" s="133">
        <v>3.5</v>
      </c>
      <c r="I354" s="133">
        <v>92.75</v>
      </c>
    </row>
    <row r="355" spans="5:9">
      <c r="E355" s="133">
        <v>119.515</v>
      </c>
      <c r="F355" s="133">
        <v>2.4900000000000002</v>
      </c>
      <c r="H355" s="133">
        <v>3.51</v>
      </c>
      <c r="I355" s="133">
        <v>92.484999999999999</v>
      </c>
    </row>
    <row r="356" spans="5:9">
      <c r="E356" s="133">
        <v>119.78</v>
      </c>
      <c r="F356" s="133">
        <v>2.48</v>
      </c>
      <c r="H356" s="133">
        <v>3.52</v>
      </c>
      <c r="I356" s="133">
        <v>92.22</v>
      </c>
    </row>
    <row r="357" spans="5:9">
      <c r="E357" s="133">
        <v>120.045</v>
      </c>
      <c r="F357" s="133">
        <v>2.4700000000000002</v>
      </c>
      <c r="H357" s="133">
        <v>3.53</v>
      </c>
      <c r="I357" s="133">
        <v>91.954999999999998</v>
      </c>
    </row>
    <row r="358" spans="5:9">
      <c r="E358" s="133">
        <v>120.31</v>
      </c>
      <c r="F358" s="133">
        <v>2.46</v>
      </c>
      <c r="H358" s="133">
        <v>3.54</v>
      </c>
      <c r="I358" s="133">
        <v>91.69</v>
      </c>
    </row>
    <row r="359" spans="5:9">
      <c r="E359" s="133">
        <v>120.57499999999999</v>
      </c>
      <c r="F359" s="133">
        <v>2.4500000000000002</v>
      </c>
      <c r="H359" s="133">
        <v>3.55</v>
      </c>
      <c r="I359" s="133">
        <v>91.425000000000011</v>
      </c>
    </row>
    <row r="360" spans="5:9">
      <c r="E360" s="133">
        <v>120.84</v>
      </c>
      <c r="F360" s="133">
        <v>2.44</v>
      </c>
      <c r="H360" s="133">
        <v>3.56</v>
      </c>
      <c r="I360" s="133">
        <v>91.16</v>
      </c>
    </row>
    <row r="361" spans="5:9">
      <c r="E361" s="133">
        <v>121.10499999999999</v>
      </c>
      <c r="F361" s="133">
        <v>2.4300000000000002</v>
      </c>
      <c r="H361" s="133">
        <v>3.57</v>
      </c>
      <c r="I361" s="133">
        <v>90.89500000000001</v>
      </c>
    </row>
    <row r="362" spans="5:9">
      <c r="E362" s="133">
        <v>121.37</v>
      </c>
      <c r="F362" s="133">
        <v>2.42</v>
      </c>
      <c r="H362" s="133">
        <v>3.58</v>
      </c>
      <c r="I362" s="133">
        <v>90.63</v>
      </c>
    </row>
    <row r="363" spans="5:9">
      <c r="E363" s="133">
        <v>121.63499999999999</v>
      </c>
      <c r="F363" s="133">
        <v>2.41</v>
      </c>
      <c r="H363" s="133">
        <v>3.59</v>
      </c>
      <c r="I363" s="133">
        <v>90.365000000000009</v>
      </c>
    </row>
    <row r="364" spans="5:9">
      <c r="E364" s="133">
        <v>121.9</v>
      </c>
      <c r="F364" s="133">
        <v>2.4</v>
      </c>
      <c r="H364" s="133">
        <v>3.6</v>
      </c>
      <c r="I364" s="133">
        <v>90.1</v>
      </c>
    </row>
    <row r="365" spans="5:9">
      <c r="E365" s="133">
        <v>122.16499999999999</v>
      </c>
      <c r="F365" s="133">
        <v>2.39</v>
      </c>
      <c r="H365" s="133">
        <v>3.61</v>
      </c>
      <c r="I365" s="133">
        <v>89.835000000000008</v>
      </c>
    </row>
    <row r="366" spans="5:9">
      <c r="E366" s="133">
        <v>122.43</v>
      </c>
      <c r="F366" s="133">
        <v>2.38</v>
      </c>
      <c r="H366" s="133">
        <v>3.62</v>
      </c>
      <c r="I366" s="133">
        <v>89.57</v>
      </c>
    </row>
    <row r="367" spans="5:9">
      <c r="E367" s="133">
        <v>122.69499999999999</v>
      </c>
      <c r="F367" s="133">
        <v>2.37</v>
      </c>
      <c r="H367" s="133">
        <v>3.63</v>
      </c>
      <c r="I367" s="133">
        <v>89.305000000000007</v>
      </c>
    </row>
    <row r="368" spans="5:9">
      <c r="E368" s="133">
        <v>122.96000000000001</v>
      </c>
      <c r="F368" s="133">
        <v>2.36</v>
      </c>
      <c r="H368" s="133">
        <v>3.64</v>
      </c>
      <c r="I368" s="133">
        <v>89.039999999999992</v>
      </c>
    </row>
    <row r="369" spans="5:9">
      <c r="E369" s="133">
        <v>123.22499999999999</v>
      </c>
      <c r="F369" s="133">
        <v>2.35</v>
      </c>
      <c r="H369" s="133">
        <v>3.65</v>
      </c>
      <c r="I369" s="133">
        <v>88.775000000000006</v>
      </c>
    </row>
    <row r="370" spans="5:9">
      <c r="E370" s="133">
        <v>123.49000000000001</v>
      </c>
      <c r="F370" s="133">
        <v>2.34</v>
      </c>
      <c r="H370" s="133">
        <v>3.66</v>
      </c>
      <c r="I370" s="133">
        <v>88.509999999999991</v>
      </c>
    </row>
    <row r="371" spans="5:9">
      <c r="E371" s="133">
        <v>123.755</v>
      </c>
      <c r="F371" s="133">
        <v>2.33</v>
      </c>
      <c r="H371" s="133">
        <v>3.67</v>
      </c>
      <c r="I371" s="133">
        <v>88.245000000000005</v>
      </c>
    </row>
    <row r="372" spans="5:9">
      <c r="E372" s="133">
        <v>124.02000000000001</v>
      </c>
      <c r="F372" s="133">
        <v>2.3199999999999998</v>
      </c>
      <c r="H372" s="133">
        <v>3.68</v>
      </c>
      <c r="I372" s="133">
        <v>87.97999999999999</v>
      </c>
    </row>
    <row r="373" spans="5:9">
      <c r="E373" s="133">
        <v>124.285</v>
      </c>
      <c r="F373" s="133">
        <v>2.31</v>
      </c>
      <c r="H373" s="133">
        <v>3.69</v>
      </c>
      <c r="I373" s="133">
        <v>87.715000000000003</v>
      </c>
    </row>
    <row r="374" spans="5:9">
      <c r="E374" s="133">
        <v>124.55000000000001</v>
      </c>
      <c r="F374" s="133">
        <v>2.2999999999999998</v>
      </c>
      <c r="H374" s="133">
        <v>3.7</v>
      </c>
      <c r="I374" s="133">
        <v>87.449999999999989</v>
      </c>
    </row>
    <row r="375" spans="5:9">
      <c r="E375" s="133">
        <v>124.815</v>
      </c>
      <c r="F375" s="133">
        <v>2.29</v>
      </c>
      <c r="H375" s="133">
        <v>3.71</v>
      </c>
      <c r="I375" s="133">
        <v>87.185000000000002</v>
      </c>
    </row>
    <row r="376" spans="5:9">
      <c r="E376" s="133">
        <v>125.08000000000001</v>
      </c>
      <c r="F376" s="133">
        <v>2.2799999999999998</v>
      </c>
      <c r="H376" s="133">
        <v>3.72</v>
      </c>
      <c r="I376" s="133">
        <v>86.92</v>
      </c>
    </row>
    <row r="377" spans="5:9">
      <c r="E377" s="133">
        <v>125.345</v>
      </c>
      <c r="F377" s="133">
        <v>2.27</v>
      </c>
      <c r="H377" s="133">
        <v>3.73</v>
      </c>
      <c r="I377" s="133">
        <v>86.655000000000001</v>
      </c>
    </row>
    <row r="378" spans="5:9">
      <c r="E378" s="133">
        <v>125.61000000000001</v>
      </c>
      <c r="F378" s="133">
        <v>2.2599999999999998</v>
      </c>
      <c r="H378" s="133">
        <v>3.74</v>
      </c>
      <c r="I378" s="133">
        <v>86.39</v>
      </c>
    </row>
    <row r="379" spans="5:9">
      <c r="E379" s="133">
        <v>125.875</v>
      </c>
      <c r="F379" s="133">
        <v>2.25</v>
      </c>
      <c r="H379" s="133">
        <v>3.75</v>
      </c>
      <c r="I379" s="133">
        <v>86.125</v>
      </c>
    </row>
    <row r="380" spans="5:9">
      <c r="E380" s="133">
        <v>126.13999999999999</v>
      </c>
      <c r="F380" s="133">
        <v>2.2400000000000002</v>
      </c>
      <c r="H380" s="133">
        <v>3.76</v>
      </c>
      <c r="I380" s="133">
        <v>85.86</v>
      </c>
    </row>
    <row r="381" spans="5:9">
      <c r="E381" s="133">
        <v>126.405</v>
      </c>
      <c r="F381" s="133">
        <v>2.23</v>
      </c>
      <c r="H381" s="133">
        <v>3.77</v>
      </c>
      <c r="I381" s="133">
        <v>85.594999999999999</v>
      </c>
    </row>
    <row r="382" spans="5:9">
      <c r="E382" s="133">
        <v>126.66999999999999</v>
      </c>
      <c r="F382" s="133">
        <v>2.2200000000000002</v>
      </c>
      <c r="H382" s="133">
        <v>3.78</v>
      </c>
      <c r="I382" s="133">
        <v>85.33</v>
      </c>
    </row>
    <row r="383" spans="5:9">
      <c r="E383" s="133">
        <v>126.935</v>
      </c>
      <c r="F383" s="133">
        <v>2.21</v>
      </c>
      <c r="H383" s="133">
        <v>3.79</v>
      </c>
      <c r="I383" s="133">
        <v>85.064999999999998</v>
      </c>
    </row>
    <row r="384" spans="5:9">
      <c r="E384" s="133">
        <v>127.19999999999999</v>
      </c>
      <c r="F384" s="133">
        <v>2.2000000000000002</v>
      </c>
      <c r="H384" s="133">
        <v>3.8</v>
      </c>
      <c r="I384" s="133">
        <v>84.800000000000011</v>
      </c>
    </row>
    <row r="385" spans="5:9">
      <c r="E385" s="133">
        <v>127.465</v>
      </c>
      <c r="F385" s="133">
        <v>2.19</v>
      </c>
      <c r="H385" s="133">
        <v>3.81</v>
      </c>
      <c r="I385" s="133">
        <v>84.534999999999997</v>
      </c>
    </row>
    <row r="386" spans="5:9">
      <c r="E386" s="133">
        <v>127.72999999999999</v>
      </c>
      <c r="F386" s="133">
        <v>2.1800000000000002</v>
      </c>
      <c r="H386" s="133">
        <v>3.82</v>
      </c>
      <c r="I386" s="133">
        <v>84.27000000000001</v>
      </c>
    </row>
    <row r="387" spans="5:9">
      <c r="E387" s="133">
        <v>127.995</v>
      </c>
      <c r="F387" s="133">
        <v>2.17</v>
      </c>
      <c r="H387" s="133">
        <v>3.83</v>
      </c>
      <c r="I387" s="133">
        <v>84.004999999999995</v>
      </c>
    </row>
    <row r="388" spans="5:9">
      <c r="E388" s="133">
        <v>128.26</v>
      </c>
      <c r="F388" s="133">
        <v>2.16</v>
      </c>
      <c r="H388" s="133">
        <v>3.84</v>
      </c>
      <c r="I388" s="133">
        <v>83.740000000000009</v>
      </c>
    </row>
    <row r="389" spans="5:9">
      <c r="E389" s="133">
        <v>128.52500000000001</v>
      </c>
      <c r="F389" s="133">
        <v>2.15</v>
      </c>
      <c r="H389" s="133">
        <v>3.85</v>
      </c>
      <c r="I389" s="133">
        <v>83.474999999999994</v>
      </c>
    </row>
    <row r="390" spans="5:9">
      <c r="E390" s="133">
        <v>128.79</v>
      </c>
      <c r="F390" s="133">
        <v>2.14</v>
      </c>
      <c r="H390" s="133">
        <v>3.86</v>
      </c>
      <c r="I390" s="133">
        <v>83.210000000000008</v>
      </c>
    </row>
    <row r="391" spans="5:9">
      <c r="E391" s="133">
        <v>129.05500000000001</v>
      </c>
      <c r="F391" s="133">
        <v>2.13</v>
      </c>
      <c r="H391" s="133">
        <v>3.87</v>
      </c>
      <c r="I391" s="133">
        <v>82.944999999999993</v>
      </c>
    </row>
    <row r="392" spans="5:9">
      <c r="E392" s="133">
        <v>129.32</v>
      </c>
      <c r="F392" s="133">
        <v>2.12</v>
      </c>
      <c r="H392" s="133">
        <v>3.88</v>
      </c>
      <c r="I392" s="133">
        <v>82.68</v>
      </c>
    </row>
    <row r="393" spans="5:9">
      <c r="E393" s="133">
        <v>129.58500000000001</v>
      </c>
      <c r="F393" s="133">
        <v>2.11</v>
      </c>
      <c r="H393" s="133">
        <v>3.89</v>
      </c>
      <c r="I393" s="133">
        <v>82.414999999999992</v>
      </c>
    </row>
    <row r="394" spans="5:9">
      <c r="E394" s="133">
        <v>129.85</v>
      </c>
      <c r="F394" s="133">
        <v>2.1</v>
      </c>
      <c r="H394" s="133">
        <v>3.9</v>
      </c>
      <c r="I394" s="133">
        <v>82.15</v>
      </c>
    </row>
    <row r="395" spans="5:9">
      <c r="E395" s="133">
        <v>130.11500000000001</v>
      </c>
      <c r="F395" s="133">
        <v>2.09</v>
      </c>
      <c r="H395" s="133">
        <v>3.91</v>
      </c>
      <c r="I395" s="133">
        <v>81.884999999999991</v>
      </c>
    </row>
    <row r="396" spans="5:9">
      <c r="E396" s="133">
        <v>130.38</v>
      </c>
      <c r="F396" s="133">
        <v>2.08</v>
      </c>
      <c r="H396" s="133">
        <v>3.92</v>
      </c>
      <c r="I396" s="133">
        <v>81.62</v>
      </c>
    </row>
    <row r="397" spans="5:9">
      <c r="E397" s="133">
        <v>130.64500000000001</v>
      </c>
      <c r="F397" s="133">
        <v>2.0699999999999998</v>
      </c>
      <c r="H397" s="133">
        <v>3.93</v>
      </c>
      <c r="I397" s="133">
        <v>81.35499999999999</v>
      </c>
    </row>
    <row r="398" spans="5:9">
      <c r="E398" s="133">
        <v>130.91</v>
      </c>
      <c r="F398" s="133">
        <v>2.06</v>
      </c>
      <c r="H398" s="133">
        <v>3.94</v>
      </c>
      <c r="I398" s="133">
        <v>81.09</v>
      </c>
    </row>
    <row r="399" spans="5:9">
      <c r="E399" s="133">
        <v>131.17500000000001</v>
      </c>
      <c r="F399" s="133">
        <v>2.0499999999999998</v>
      </c>
      <c r="H399" s="133">
        <v>3.95</v>
      </c>
      <c r="I399" s="133">
        <v>80.824999999999989</v>
      </c>
    </row>
    <row r="400" spans="5:9">
      <c r="E400" s="133">
        <v>131.44</v>
      </c>
      <c r="F400" s="133">
        <v>2.04</v>
      </c>
      <c r="H400" s="133">
        <v>3.96</v>
      </c>
      <c r="I400" s="133">
        <v>80.56</v>
      </c>
    </row>
    <row r="401" spans="5:9">
      <c r="E401" s="133">
        <v>131.70500000000001</v>
      </c>
      <c r="F401" s="133">
        <v>2.0299999999999998</v>
      </c>
      <c r="H401" s="133">
        <v>3.97</v>
      </c>
      <c r="I401" s="133">
        <v>80.295000000000002</v>
      </c>
    </row>
    <row r="402" spans="5:9">
      <c r="E402" s="133">
        <v>131.97</v>
      </c>
      <c r="F402" s="133">
        <v>2.02</v>
      </c>
      <c r="H402" s="133">
        <v>3.98</v>
      </c>
      <c r="I402" s="133">
        <v>80.03</v>
      </c>
    </row>
    <row r="403" spans="5:9">
      <c r="E403" s="133">
        <v>132.23500000000001</v>
      </c>
      <c r="F403" s="133">
        <v>2.0099999999999998</v>
      </c>
      <c r="H403" s="133">
        <v>3.99</v>
      </c>
      <c r="I403" s="133">
        <v>79.765000000000001</v>
      </c>
    </row>
    <row r="404" spans="5:9">
      <c r="E404" s="133">
        <v>132.5</v>
      </c>
      <c r="F404" s="133">
        <v>2</v>
      </c>
      <c r="H404" s="133">
        <v>4</v>
      </c>
      <c r="I404" s="133">
        <v>79.5</v>
      </c>
    </row>
    <row r="405" spans="5:9">
      <c r="E405" s="133">
        <v>132.76499999999999</v>
      </c>
      <c r="F405" s="133">
        <v>1.99</v>
      </c>
      <c r="H405" s="133">
        <v>4.01</v>
      </c>
      <c r="I405" s="133">
        <v>79.234999999999999</v>
      </c>
    </row>
    <row r="406" spans="5:9">
      <c r="E406" s="133">
        <v>133.03</v>
      </c>
      <c r="F406" s="133">
        <v>1.98</v>
      </c>
      <c r="H406" s="133">
        <v>4.0199999999999996</v>
      </c>
      <c r="I406" s="133">
        <v>78.970000000000013</v>
      </c>
    </row>
    <row r="407" spans="5:9">
      <c r="E407" s="133">
        <v>133.29500000000002</v>
      </c>
      <c r="F407" s="133">
        <v>1.97</v>
      </c>
      <c r="H407" s="133">
        <v>4.03</v>
      </c>
      <c r="I407" s="133">
        <v>78.704999999999998</v>
      </c>
    </row>
    <row r="408" spans="5:9">
      <c r="E408" s="133">
        <v>133.56</v>
      </c>
      <c r="F408" s="133">
        <v>1.96</v>
      </c>
      <c r="H408" s="133">
        <v>4.04</v>
      </c>
      <c r="I408" s="133">
        <v>78.44</v>
      </c>
    </row>
    <row r="409" spans="5:9">
      <c r="E409" s="133">
        <v>133.82499999999999</v>
      </c>
      <c r="F409" s="133">
        <v>1.95</v>
      </c>
      <c r="H409" s="133">
        <v>4.05</v>
      </c>
      <c r="I409" s="133">
        <v>78.175000000000011</v>
      </c>
    </row>
    <row r="410" spans="5:9">
      <c r="E410" s="133">
        <v>134.09</v>
      </c>
      <c r="F410" s="133">
        <v>1.94</v>
      </c>
      <c r="H410" s="133">
        <v>4.0599999999999996</v>
      </c>
      <c r="I410" s="133">
        <v>77.910000000000011</v>
      </c>
    </row>
    <row r="411" spans="5:9">
      <c r="E411" s="133">
        <v>134.35500000000002</v>
      </c>
      <c r="F411" s="133">
        <v>1.93</v>
      </c>
      <c r="H411" s="133">
        <v>4.07</v>
      </c>
      <c r="I411" s="133">
        <v>77.644999999999996</v>
      </c>
    </row>
    <row r="412" spans="5:9">
      <c r="E412" s="133">
        <v>134.62</v>
      </c>
      <c r="F412" s="133">
        <v>1.92</v>
      </c>
      <c r="H412" s="133">
        <v>4.08</v>
      </c>
      <c r="I412" s="133">
        <v>77.38</v>
      </c>
    </row>
    <row r="413" spans="5:9">
      <c r="E413" s="133">
        <v>134.88499999999999</v>
      </c>
      <c r="F413" s="133">
        <v>1.91</v>
      </c>
      <c r="H413" s="133">
        <v>4.09</v>
      </c>
      <c r="I413" s="133">
        <v>77.115000000000009</v>
      </c>
    </row>
    <row r="414" spans="5:9">
      <c r="E414" s="133">
        <v>135.15</v>
      </c>
      <c r="F414" s="133">
        <v>1.9</v>
      </c>
      <c r="H414" s="133">
        <v>4.0999999999999996</v>
      </c>
      <c r="I414" s="133">
        <v>76.850000000000009</v>
      </c>
    </row>
    <row r="415" spans="5:9">
      <c r="E415" s="133">
        <v>135.41499999999999</v>
      </c>
      <c r="F415" s="133">
        <v>1.89</v>
      </c>
      <c r="H415" s="133">
        <v>4.1100000000000003</v>
      </c>
      <c r="I415" s="133">
        <v>76.584999999999994</v>
      </c>
    </row>
    <row r="416" spans="5:9">
      <c r="E416" s="133">
        <v>135.68</v>
      </c>
      <c r="F416" s="133">
        <v>1.88</v>
      </c>
      <c r="H416" s="133">
        <v>4.12</v>
      </c>
      <c r="I416" s="133">
        <v>76.319999999999993</v>
      </c>
    </row>
    <row r="417" spans="5:9">
      <c r="E417" s="133">
        <v>135.94499999999999</v>
      </c>
      <c r="F417" s="133">
        <v>1.87</v>
      </c>
      <c r="H417" s="133">
        <v>4.13</v>
      </c>
      <c r="I417" s="133">
        <v>76.055000000000007</v>
      </c>
    </row>
    <row r="418" spans="5:9">
      <c r="E418" s="133">
        <v>136.21</v>
      </c>
      <c r="F418" s="133">
        <v>1.86</v>
      </c>
      <c r="H418" s="133">
        <v>4.1399999999999997</v>
      </c>
      <c r="I418" s="133">
        <v>75.790000000000006</v>
      </c>
    </row>
    <row r="419" spans="5:9">
      <c r="E419" s="133">
        <v>136.47499999999999</v>
      </c>
      <c r="F419" s="133">
        <v>1.85</v>
      </c>
      <c r="H419" s="133">
        <v>4.1500000000000004</v>
      </c>
      <c r="I419" s="133">
        <v>75.524999999999991</v>
      </c>
    </row>
    <row r="420" spans="5:9">
      <c r="E420" s="133">
        <v>136.74</v>
      </c>
      <c r="F420" s="133">
        <v>1.84</v>
      </c>
      <c r="H420" s="133">
        <v>4.16</v>
      </c>
      <c r="I420" s="133">
        <v>75.259999999999991</v>
      </c>
    </row>
    <row r="421" spans="5:9">
      <c r="E421" s="133">
        <v>137.005</v>
      </c>
      <c r="F421" s="133">
        <v>1.83</v>
      </c>
      <c r="H421" s="133">
        <v>4.17</v>
      </c>
      <c r="I421" s="133">
        <v>74.995000000000005</v>
      </c>
    </row>
    <row r="422" spans="5:9">
      <c r="E422" s="133">
        <v>137.26999999999998</v>
      </c>
      <c r="F422" s="133">
        <v>1.82</v>
      </c>
      <c r="H422" s="133">
        <v>4.18</v>
      </c>
      <c r="I422" s="133">
        <v>74.73</v>
      </c>
    </row>
    <row r="423" spans="5:9">
      <c r="E423" s="133">
        <v>137.535</v>
      </c>
      <c r="F423" s="133">
        <v>1.81</v>
      </c>
      <c r="H423" s="133">
        <v>4.1900000000000004</v>
      </c>
      <c r="I423" s="133">
        <v>74.464999999999989</v>
      </c>
    </row>
    <row r="424" spans="5:9">
      <c r="E424" s="133">
        <v>137.80000000000001</v>
      </c>
      <c r="F424" s="133">
        <v>1.8</v>
      </c>
      <c r="H424" s="133">
        <v>4.2</v>
      </c>
      <c r="I424" s="133">
        <v>74.199999999999989</v>
      </c>
    </row>
    <row r="425" spans="5:9">
      <c r="E425" s="133">
        <v>138.065</v>
      </c>
      <c r="F425" s="133">
        <v>1.79</v>
      </c>
      <c r="H425" s="133">
        <v>4.21</v>
      </c>
      <c r="I425" s="133">
        <v>73.935000000000002</v>
      </c>
    </row>
    <row r="426" spans="5:9">
      <c r="E426" s="133">
        <v>138.32999999999998</v>
      </c>
      <c r="F426" s="133">
        <v>1.78</v>
      </c>
      <c r="H426" s="133">
        <v>4.22</v>
      </c>
      <c r="I426" s="133">
        <v>73.67</v>
      </c>
    </row>
    <row r="427" spans="5:9">
      <c r="E427" s="133">
        <v>138.595</v>
      </c>
      <c r="F427" s="133">
        <v>1.77</v>
      </c>
      <c r="H427" s="133">
        <v>4.2300000000000004</v>
      </c>
      <c r="I427" s="133">
        <v>73.404999999999987</v>
      </c>
    </row>
    <row r="428" spans="5:9">
      <c r="E428" s="133">
        <v>138.86000000000001</v>
      </c>
      <c r="F428" s="133">
        <v>1.76</v>
      </c>
      <c r="H428" s="133">
        <v>4.24</v>
      </c>
      <c r="I428" s="133">
        <v>73.14</v>
      </c>
    </row>
    <row r="429" spans="5:9">
      <c r="E429" s="133">
        <v>139.125</v>
      </c>
      <c r="F429" s="133">
        <v>1.75</v>
      </c>
      <c r="H429" s="133">
        <v>4.25</v>
      </c>
      <c r="I429" s="133">
        <v>72.875</v>
      </c>
    </row>
    <row r="430" spans="5:9">
      <c r="E430" s="133">
        <v>139.38999999999999</v>
      </c>
      <c r="F430" s="133">
        <v>1.74</v>
      </c>
      <c r="H430" s="133">
        <v>4.26</v>
      </c>
      <c r="I430" s="133">
        <v>72.61</v>
      </c>
    </row>
    <row r="431" spans="5:9">
      <c r="E431" s="133">
        <v>139.655</v>
      </c>
      <c r="F431" s="133">
        <v>1.73</v>
      </c>
      <c r="H431" s="133">
        <v>4.2699999999999996</v>
      </c>
      <c r="I431" s="133">
        <v>72.345000000000013</v>
      </c>
    </row>
    <row r="432" spans="5:9">
      <c r="E432" s="133">
        <v>139.92000000000002</v>
      </c>
      <c r="F432" s="133">
        <v>1.72</v>
      </c>
      <c r="H432" s="133">
        <v>4.28</v>
      </c>
      <c r="I432" s="133">
        <v>72.08</v>
      </c>
    </row>
    <row r="433" spans="5:9">
      <c r="E433" s="133">
        <v>140.185</v>
      </c>
      <c r="F433" s="133">
        <v>1.71</v>
      </c>
      <c r="H433" s="133">
        <v>4.29</v>
      </c>
      <c r="I433" s="133">
        <v>71.814999999999998</v>
      </c>
    </row>
    <row r="434" spans="5:9">
      <c r="E434" s="133">
        <v>140.44999999999999</v>
      </c>
      <c r="F434" s="133">
        <v>1.7</v>
      </c>
      <c r="H434" s="133">
        <v>4.3</v>
      </c>
      <c r="I434" s="133">
        <v>71.550000000000011</v>
      </c>
    </row>
    <row r="435" spans="5:9">
      <c r="E435" s="133">
        <v>140.715</v>
      </c>
      <c r="F435" s="133">
        <v>1.69</v>
      </c>
      <c r="H435" s="133">
        <v>4.3099999999999996</v>
      </c>
      <c r="I435" s="133">
        <v>71.285000000000011</v>
      </c>
    </row>
    <row r="436" spans="5:9">
      <c r="E436" s="133">
        <v>140.98000000000002</v>
      </c>
      <c r="F436" s="133">
        <v>1.68</v>
      </c>
      <c r="H436" s="133">
        <v>4.32</v>
      </c>
      <c r="I436" s="133">
        <v>71.02</v>
      </c>
    </row>
    <row r="437" spans="5:9">
      <c r="E437" s="133">
        <v>141.245</v>
      </c>
      <c r="F437" s="133">
        <v>1.67</v>
      </c>
      <c r="H437" s="133">
        <v>4.33</v>
      </c>
      <c r="I437" s="133">
        <v>70.754999999999995</v>
      </c>
    </row>
    <row r="438" spans="5:9">
      <c r="E438" s="133">
        <v>141.51</v>
      </c>
      <c r="F438" s="133">
        <v>1.66</v>
      </c>
      <c r="H438" s="133">
        <v>4.34</v>
      </c>
      <c r="I438" s="133">
        <v>70.490000000000009</v>
      </c>
    </row>
    <row r="439" spans="5:9">
      <c r="E439" s="133">
        <v>141.77500000000001</v>
      </c>
      <c r="F439" s="133">
        <v>1.65</v>
      </c>
      <c r="H439" s="133">
        <v>4.3499999999999996</v>
      </c>
      <c r="I439" s="133">
        <v>70.225000000000009</v>
      </c>
    </row>
    <row r="440" spans="5:9">
      <c r="E440" s="133">
        <v>142.04</v>
      </c>
      <c r="F440" s="133">
        <v>1.64</v>
      </c>
      <c r="H440" s="133">
        <v>4.3600000000000003</v>
      </c>
      <c r="I440" s="133">
        <v>69.959999999999994</v>
      </c>
    </row>
    <row r="441" spans="5:9">
      <c r="E441" s="133">
        <v>142.30500000000001</v>
      </c>
      <c r="F441" s="133">
        <v>1.63</v>
      </c>
      <c r="H441" s="133">
        <v>4.37</v>
      </c>
      <c r="I441" s="133">
        <v>69.694999999999993</v>
      </c>
    </row>
    <row r="442" spans="5:9">
      <c r="E442" s="133">
        <v>142.57</v>
      </c>
      <c r="F442" s="133">
        <v>1.62</v>
      </c>
      <c r="H442" s="133">
        <v>4.38</v>
      </c>
      <c r="I442" s="133">
        <v>69.430000000000007</v>
      </c>
    </row>
    <row r="443" spans="5:9">
      <c r="E443" s="133">
        <v>142.83500000000001</v>
      </c>
      <c r="F443" s="133">
        <v>1.61</v>
      </c>
      <c r="H443" s="133">
        <v>4.3899999999999997</v>
      </c>
      <c r="I443" s="133">
        <v>69.165000000000006</v>
      </c>
    </row>
    <row r="444" spans="5:9">
      <c r="E444" s="133">
        <v>143.1</v>
      </c>
      <c r="F444" s="133">
        <v>1.6</v>
      </c>
      <c r="H444" s="133">
        <v>4.4000000000000004</v>
      </c>
      <c r="I444" s="133">
        <v>68.899999999999991</v>
      </c>
    </row>
    <row r="445" spans="5:9">
      <c r="E445" s="133">
        <v>143.36500000000001</v>
      </c>
      <c r="F445" s="133">
        <v>1.59</v>
      </c>
      <c r="H445" s="133">
        <v>4.41</v>
      </c>
      <c r="I445" s="133">
        <v>68.634999999999991</v>
      </c>
    </row>
    <row r="446" spans="5:9">
      <c r="E446" s="133">
        <v>143.63</v>
      </c>
      <c r="F446" s="133">
        <v>1.58</v>
      </c>
      <c r="H446" s="133">
        <v>4.42</v>
      </c>
      <c r="I446" s="133">
        <v>68.37</v>
      </c>
    </row>
    <row r="447" spans="5:9">
      <c r="E447" s="133">
        <v>143.89499999999998</v>
      </c>
      <c r="F447" s="133">
        <v>1.57</v>
      </c>
      <c r="H447" s="133">
        <v>4.43</v>
      </c>
      <c r="I447" s="133">
        <v>68.105000000000004</v>
      </c>
    </row>
    <row r="448" spans="5:9">
      <c r="E448" s="133">
        <v>144.16</v>
      </c>
      <c r="F448" s="133">
        <v>1.56</v>
      </c>
      <c r="H448" s="133">
        <v>4.4400000000000004</v>
      </c>
      <c r="I448" s="133">
        <v>67.839999999999989</v>
      </c>
    </row>
    <row r="449" spans="5:9">
      <c r="E449" s="133">
        <v>144.42500000000001</v>
      </c>
      <c r="F449" s="133">
        <v>1.55</v>
      </c>
      <c r="H449" s="133">
        <v>4.45</v>
      </c>
      <c r="I449" s="133">
        <v>67.574999999999989</v>
      </c>
    </row>
    <row r="450" spans="5:9">
      <c r="E450" s="133">
        <v>144.69</v>
      </c>
      <c r="F450" s="133">
        <v>1.54</v>
      </c>
      <c r="H450" s="133">
        <v>4.46</v>
      </c>
      <c r="I450" s="133">
        <v>67.31</v>
      </c>
    </row>
    <row r="451" spans="5:9">
      <c r="E451" s="133">
        <v>144.95499999999998</v>
      </c>
      <c r="F451" s="133">
        <v>1.53</v>
      </c>
      <c r="H451" s="133">
        <v>4.47</v>
      </c>
      <c r="I451" s="133">
        <v>67.045000000000002</v>
      </c>
    </row>
    <row r="452" spans="5:9">
      <c r="E452" s="133">
        <v>145.22</v>
      </c>
      <c r="F452" s="133">
        <v>1.52</v>
      </c>
      <c r="H452" s="133">
        <v>4.4800000000000004</v>
      </c>
      <c r="I452" s="133">
        <v>66.779999999999987</v>
      </c>
    </row>
    <row r="453" spans="5:9">
      <c r="E453" s="133">
        <v>145.48500000000001</v>
      </c>
      <c r="F453" s="133">
        <v>1.51</v>
      </c>
      <c r="H453" s="133">
        <v>4.49</v>
      </c>
      <c r="I453" s="133">
        <v>66.515000000000001</v>
      </c>
    </row>
    <row r="454" spans="5:9">
      <c r="E454" s="133">
        <v>145.75</v>
      </c>
      <c r="F454" s="133">
        <v>1.5</v>
      </c>
      <c r="H454" s="133">
        <v>4.5</v>
      </c>
      <c r="I454" s="133">
        <v>66.25</v>
      </c>
    </row>
    <row r="455" spans="5:9">
      <c r="E455" s="133">
        <v>146.01499999999999</v>
      </c>
      <c r="F455" s="133">
        <v>1.49</v>
      </c>
      <c r="H455" s="133">
        <v>4.51</v>
      </c>
      <c r="I455" s="133">
        <v>65.984999999999999</v>
      </c>
    </row>
    <row r="456" spans="5:9">
      <c r="E456" s="133">
        <v>146.28</v>
      </c>
      <c r="F456" s="133">
        <v>1.48</v>
      </c>
      <c r="H456" s="133">
        <v>4.5199999999999996</v>
      </c>
      <c r="I456" s="133">
        <v>65.720000000000013</v>
      </c>
    </row>
    <row r="457" spans="5:9">
      <c r="E457" s="133">
        <v>146.54500000000002</v>
      </c>
      <c r="F457" s="133">
        <v>1.47</v>
      </c>
      <c r="H457" s="133">
        <v>4.53</v>
      </c>
      <c r="I457" s="133">
        <v>65.454999999999998</v>
      </c>
    </row>
    <row r="458" spans="5:9">
      <c r="E458" s="133">
        <v>146.81</v>
      </c>
      <c r="F458" s="133">
        <v>1.46</v>
      </c>
      <c r="H458" s="133">
        <v>4.54</v>
      </c>
      <c r="I458" s="133">
        <v>65.19</v>
      </c>
    </row>
    <row r="459" spans="5:9">
      <c r="E459" s="133">
        <v>147.07499999999999</v>
      </c>
      <c r="F459" s="133">
        <v>1.45</v>
      </c>
      <c r="H459" s="133">
        <v>4.55</v>
      </c>
      <c r="I459" s="133">
        <v>64.925000000000011</v>
      </c>
    </row>
    <row r="460" spans="5:9">
      <c r="E460" s="133">
        <v>147.34</v>
      </c>
      <c r="F460" s="133">
        <v>1.44</v>
      </c>
      <c r="H460" s="133">
        <v>4.5599999999999996</v>
      </c>
      <c r="I460" s="133">
        <v>64.660000000000011</v>
      </c>
    </row>
    <row r="461" spans="5:9">
      <c r="E461" s="133">
        <v>147.60500000000002</v>
      </c>
      <c r="F461" s="133">
        <v>1.43</v>
      </c>
      <c r="H461" s="133">
        <v>4.57</v>
      </c>
      <c r="I461" s="133">
        <v>64.394999999999996</v>
      </c>
    </row>
    <row r="462" spans="5:9">
      <c r="E462" s="133">
        <v>147.87</v>
      </c>
      <c r="F462" s="133">
        <v>1.42</v>
      </c>
      <c r="H462" s="133">
        <v>4.58</v>
      </c>
      <c r="I462" s="133">
        <v>64.13</v>
      </c>
    </row>
    <row r="463" spans="5:9">
      <c r="E463" s="133">
        <v>148.13499999999999</v>
      </c>
      <c r="F463" s="133">
        <v>1.41</v>
      </c>
      <c r="H463" s="133">
        <v>4.59</v>
      </c>
      <c r="I463" s="133">
        <v>63.865000000000009</v>
      </c>
    </row>
    <row r="464" spans="5:9">
      <c r="E464" s="133">
        <v>148.4</v>
      </c>
      <c r="F464" s="133">
        <v>1.4</v>
      </c>
      <c r="H464" s="133">
        <v>4.5999999999999996</v>
      </c>
      <c r="I464" s="133">
        <v>63.600000000000009</v>
      </c>
    </row>
    <row r="465" spans="5:9">
      <c r="E465" s="133">
        <v>148.66499999999999</v>
      </c>
      <c r="F465" s="133">
        <v>1.39</v>
      </c>
      <c r="H465" s="133">
        <v>4.6100000000000003</v>
      </c>
      <c r="I465" s="133">
        <v>63.334999999999994</v>
      </c>
    </row>
    <row r="466" spans="5:9">
      <c r="E466" s="133">
        <v>148.93</v>
      </c>
      <c r="F466" s="133">
        <v>1.38</v>
      </c>
      <c r="H466" s="133">
        <v>4.62</v>
      </c>
      <c r="I466" s="133">
        <v>63.069999999999993</v>
      </c>
    </row>
    <row r="467" spans="5:9">
      <c r="E467" s="133">
        <v>149.19499999999999</v>
      </c>
      <c r="F467" s="133">
        <v>1.37</v>
      </c>
      <c r="H467" s="133">
        <v>4.63</v>
      </c>
      <c r="I467" s="133">
        <v>62.805000000000007</v>
      </c>
    </row>
    <row r="468" spans="5:9">
      <c r="E468" s="133">
        <v>149.46</v>
      </c>
      <c r="F468" s="133">
        <v>1.36</v>
      </c>
      <c r="H468" s="133">
        <v>4.6399999999999997</v>
      </c>
      <c r="I468" s="133">
        <v>62.540000000000006</v>
      </c>
    </row>
    <row r="469" spans="5:9">
      <c r="E469" s="133">
        <v>149.72499999999999</v>
      </c>
      <c r="F469" s="133">
        <v>1.35</v>
      </c>
      <c r="H469" s="133">
        <v>4.6500000000000004</v>
      </c>
      <c r="I469" s="133">
        <v>62.274999999999991</v>
      </c>
    </row>
    <row r="470" spans="5:9">
      <c r="E470" s="133">
        <v>149.99</v>
      </c>
      <c r="F470" s="133">
        <v>1.34</v>
      </c>
      <c r="H470" s="133">
        <v>4.66</v>
      </c>
      <c r="I470" s="133">
        <v>62.009999999999991</v>
      </c>
    </row>
    <row r="471" spans="5:9">
      <c r="E471" s="133">
        <v>150.255</v>
      </c>
      <c r="F471" s="133">
        <v>1.33</v>
      </c>
      <c r="H471" s="133">
        <v>4.67</v>
      </c>
      <c r="I471" s="133">
        <v>61.745000000000005</v>
      </c>
    </row>
    <row r="472" spans="5:9">
      <c r="E472" s="133">
        <v>150.51999999999998</v>
      </c>
      <c r="F472" s="133">
        <v>1.32</v>
      </c>
      <c r="H472" s="133">
        <v>4.68</v>
      </c>
      <c r="I472" s="133">
        <v>61.480000000000004</v>
      </c>
    </row>
    <row r="473" spans="5:9">
      <c r="E473" s="133">
        <v>150.785</v>
      </c>
      <c r="F473" s="133">
        <v>1.31</v>
      </c>
      <c r="H473" s="133">
        <v>4.6900000000000004</v>
      </c>
      <c r="I473" s="133">
        <v>61.214999999999989</v>
      </c>
    </row>
    <row r="474" spans="5:9">
      <c r="E474" s="133">
        <v>151.05000000000001</v>
      </c>
      <c r="F474" s="133">
        <v>1.3</v>
      </c>
      <c r="H474" s="133">
        <v>4.7</v>
      </c>
      <c r="I474" s="133">
        <v>60.949999999999989</v>
      </c>
    </row>
    <row r="475" spans="5:9">
      <c r="E475" s="133">
        <v>151.315</v>
      </c>
      <c r="F475" s="133">
        <v>1.29</v>
      </c>
      <c r="H475" s="133">
        <v>4.71</v>
      </c>
      <c r="I475" s="133">
        <v>60.685000000000002</v>
      </c>
    </row>
    <row r="476" spans="5:9">
      <c r="E476" s="133">
        <v>151.57999999999998</v>
      </c>
      <c r="F476" s="133">
        <v>1.28</v>
      </c>
      <c r="H476" s="133">
        <v>4.72</v>
      </c>
      <c r="I476" s="133">
        <v>60.42</v>
      </c>
    </row>
    <row r="477" spans="5:9">
      <c r="E477" s="133">
        <v>151.845</v>
      </c>
      <c r="F477" s="133">
        <v>1.27</v>
      </c>
      <c r="H477" s="133">
        <v>4.7300000000000004</v>
      </c>
      <c r="I477" s="133">
        <v>60.154999999999987</v>
      </c>
    </row>
    <row r="478" spans="5:9">
      <c r="E478" s="133">
        <v>152.11000000000001</v>
      </c>
      <c r="F478" s="133">
        <v>1.26</v>
      </c>
      <c r="H478" s="133">
        <v>4.74</v>
      </c>
      <c r="I478" s="133">
        <v>59.89</v>
      </c>
    </row>
    <row r="479" spans="5:9">
      <c r="E479" s="133">
        <v>152.375</v>
      </c>
      <c r="F479" s="133">
        <v>1.25</v>
      </c>
      <c r="H479" s="133">
        <v>4.75</v>
      </c>
      <c r="I479" s="133">
        <v>59.625</v>
      </c>
    </row>
    <row r="480" spans="5:9">
      <c r="E480" s="133">
        <v>152.63999999999999</v>
      </c>
      <c r="F480" s="133">
        <v>1.24</v>
      </c>
      <c r="H480" s="133">
        <v>4.76</v>
      </c>
      <c r="I480" s="133">
        <v>59.36</v>
      </c>
    </row>
    <row r="481" spans="5:9">
      <c r="E481" s="133">
        <v>152.905</v>
      </c>
      <c r="F481" s="133">
        <v>1.23</v>
      </c>
      <c r="H481" s="133">
        <v>4.7699999999999996</v>
      </c>
      <c r="I481" s="133">
        <v>59.095000000000013</v>
      </c>
    </row>
    <row r="482" spans="5:9">
      <c r="E482" s="133">
        <v>153.17000000000002</v>
      </c>
      <c r="F482" s="133">
        <v>1.22</v>
      </c>
      <c r="H482" s="133">
        <v>4.78</v>
      </c>
      <c r="I482" s="133">
        <v>58.83</v>
      </c>
    </row>
    <row r="483" spans="5:9">
      <c r="E483" s="133">
        <v>153.435</v>
      </c>
      <c r="F483" s="133">
        <v>1.21</v>
      </c>
      <c r="H483" s="133">
        <v>4.79</v>
      </c>
      <c r="I483" s="133">
        <v>58.564999999999998</v>
      </c>
    </row>
    <row r="484" spans="5:9">
      <c r="E484" s="133">
        <v>153.69999999999999</v>
      </c>
      <c r="F484" s="133">
        <v>1.2</v>
      </c>
      <c r="H484" s="133">
        <v>4.8</v>
      </c>
      <c r="I484" s="133">
        <v>58.300000000000011</v>
      </c>
    </row>
    <row r="485" spans="5:9">
      <c r="E485" s="133">
        <v>153.965</v>
      </c>
      <c r="F485" s="133">
        <v>1.19</v>
      </c>
      <c r="H485" s="133">
        <v>4.8099999999999996</v>
      </c>
      <c r="I485" s="133">
        <v>58.035000000000011</v>
      </c>
    </row>
    <row r="486" spans="5:9">
      <c r="E486" s="133">
        <v>154.22999999999999</v>
      </c>
      <c r="F486" s="133">
        <v>1.18</v>
      </c>
      <c r="H486" s="133">
        <v>4.82</v>
      </c>
      <c r="I486" s="133">
        <v>57.769999999999996</v>
      </c>
    </row>
    <row r="487" spans="5:9">
      <c r="E487" s="133">
        <v>154.495</v>
      </c>
      <c r="F487" s="133">
        <v>1.17</v>
      </c>
      <c r="H487" s="133">
        <v>4.83</v>
      </c>
      <c r="I487" s="133">
        <v>57.504999999999995</v>
      </c>
    </row>
    <row r="488" spans="5:9">
      <c r="E488" s="133">
        <v>154.76</v>
      </c>
      <c r="F488" s="133">
        <v>1.1599999999999999</v>
      </c>
      <c r="H488" s="133">
        <v>4.84</v>
      </c>
      <c r="I488" s="133">
        <v>57.240000000000009</v>
      </c>
    </row>
    <row r="489" spans="5:9">
      <c r="E489" s="133">
        <v>155.02500000000001</v>
      </c>
      <c r="F489" s="133">
        <v>1.1499999999999999</v>
      </c>
      <c r="H489" s="133">
        <v>4.8499999999999996</v>
      </c>
      <c r="I489" s="133">
        <v>56.975000000000023</v>
      </c>
    </row>
    <row r="490" spans="5:9">
      <c r="E490" s="133">
        <v>155.29</v>
      </c>
      <c r="F490" s="133">
        <v>1.1399999999999999</v>
      </c>
      <c r="H490" s="133">
        <v>4.8600000000000003</v>
      </c>
      <c r="I490" s="133">
        <v>56.70999999999998</v>
      </c>
    </row>
    <row r="491" spans="5:9">
      <c r="E491" s="133">
        <v>155.55500000000001</v>
      </c>
      <c r="F491" s="133">
        <v>1.1299999999999999</v>
      </c>
      <c r="H491" s="133">
        <v>4.87</v>
      </c>
      <c r="I491" s="133">
        <v>56.444999999999993</v>
      </c>
    </row>
    <row r="492" spans="5:9">
      <c r="E492" s="133">
        <v>155.82</v>
      </c>
      <c r="F492" s="133">
        <v>1.1200000000000001</v>
      </c>
      <c r="H492" s="133">
        <v>4.88</v>
      </c>
      <c r="I492" s="133">
        <v>56.180000000000007</v>
      </c>
    </row>
    <row r="493" spans="5:9">
      <c r="E493" s="133">
        <v>156.08500000000001</v>
      </c>
      <c r="F493" s="133">
        <v>1.1100000000000001</v>
      </c>
      <c r="H493" s="133">
        <v>4.8899999999999997</v>
      </c>
      <c r="I493" s="133">
        <v>55.91500000000002</v>
      </c>
    </row>
    <row r="494" spans="5:9">
      <c r="E494" s="133">
        <v>156.35</v>
      </c>
      <c r="F494" s="133">
        <v>1.1000000000000001</v>
      </c>
      <c r="H494" s="133">
        <v>4.9000000000000004</v>
      </c>
      <c r="I494" s="133">
        <v>55.649999999999977</v>
      </c>
    </row>
    <row r="495" spans="5:9">
      <c r="E495" s="133">
        <v>156.61500000000001</v>
      </c>
      <c r="F495" s="133">
        <v>1.0900000000000001</v>
      </c>
      <c r="H495" s="133">
        <v>4.91</v>
      </c>
      <c r="I495" s="133">
        <v>55.384999999999991</v>
      </c>
    </row>
    <row r="496" spans="5:9">
      <c r="E496" s="133">
        <v>156.88</v>
      </c>
      <c r="F496" s="133">
        <v>1.08</v>
      </c>
      <c r="H496" s="133">
        <v>4.92</v>
      </c>
      <c r="I496" s="133">
        <v>55.120000000000005</v>
      </c>
    </row>
    <row r="497" spans="5:9">
      <c r="E497" s="133">
        <v>157.14500000000001</v>
      </c>
      <c r="F497" s="133">
        <v>1.07</v>
      </c>
      <c r="H497" s="133">
        <v>4.93</v>
      </c>
      <c r="I497" s="133">
        <v>54.855000000000018</v>
      </c>
    </row>
    <row r="498" spans="5:9">
      <c r="E498" s="133">
        <v>157.41</v>
      </c>
      <c r="F498" s="133">
        <v>1.06</v>
      </c>
      <c r="H498" s="133">
        <v>4.9400000000000004</v>
      </c>
      <c r="I498" s="133">
        <v>54.59</v>
      </c>
    </row>
    <row r="499" spans="5:9">
      <c r="E499" s="133">
        <v>157.67500000000001</v>
      </c>
      <c r="F499" s="133">
        <v>1.05</v>
      </c>
      <c r="H499" s="133">
        <v>4.95</v>
      </c>
      <c r="I499" s="133">
        <v>54.324999999999989</v>
      </c>
    </row>
    <row r="500" spans="5:9">
      <c r="E500" s="133">
        <v>157.94</v>
      </c>
      <c r="F500" s="133">
        <v>1.04</v>
      </c>
      <c r="H500" s="133">
        <v>4.96</v>
      </c>
      <c r="I500" s="133">
        <v>54.06</v>
      </c>
    </row>
    <row r="501" spans="5:9">
      <c r="E501" s="133">
        <v>158.20499999999998</v>
      </c>
      <c r="F501" s="133">
        <v>1.03</v>
      </c>
      <c r="H501" s="133">
        <v>4.97</v>
      </c>
      <c r="I501" s="133">
        <v>53.795000000000016</v>
      </c>
    </row>
    <row r="502" spans="5:9">
      <c r="E502" s="133">
        <v>158.47</v>
      </c>
      <c r="F502" s="133">
        <v>1.02</v>
      </c>
      <c r="H502" s="133">
        <v>4.9800000000000004</v>
      </c>
      <c r="I502" s="133">
        <v>53.53</v>
      </c>
    </row>
    <row r="503" spans="5:9">
      <c r="E503" s="133">
        <v>158.73500000000001</v>
      </c>
      <c r="F503" s="133">
        <v>1.01</v>
      </c>
      <c r="H503" s="133">
        <v>4.99</v>
      </c>
      <c r="I503" s="133">
        <v>53.264999999999986</v>
      </c>
    </row>
    <row r="504" spans="5:9">
      <c r="E504" s="133">
        <v>159</v>
      </c>
      <c r="F504" s="133">
        <v>1</v>
      </c>
      <c r="H504" s="133">
        <v>5</v>
      </c>
      <c r="I504" s="133">
        <v>53</v>
      </c>
    </row>
    <row r="505" spans="5:9">
      <c r="E505" s="133">
        <v>159.26499999999999</v>
      </c>
      <c r="F505" s="133">
        <v>0.99</v>
      </c>
      <c r="H505" s="133">
        <v>5.01</v>
      </c>
      <c r="I505" s="133">
        <v>52.735000000000014</v>
      </c>
    </row>
    <row r="506" spans="5:9">
      <c r="E506" s="133">
        <v>159.53</v>
      </c>
      <c r="F506" s="133">
        <v>0.98</v>
      </c>
      <c r="H506" s="133">
        <v>5.0199999999999996</v>
      </c>
      <c r="I506" s="133">
        <v>52.47</v>
      </c>
    </row>
    <row r="507" spans="5:9">
      <c r="E507" s="133">
        <v>159.79500000000002</v>
      </c>
      <c r="F507" s="133">
        <v>0.97</v>
      </c>
      <c r="H507" s="133">
        <v>5.03</v>
      </c>
      <c r="I507" s="133">
        <v>52.204999999999984</v>
      </c>
    </row>
    <row r="508" spans="5:9">
      <c r="E508" s="133">
        <v>160.06</v>
      </c>
      <c r="F508" s="133">
        <v>0.96</v>
      </c>
      <c r="H508" s="133">
        <v>5.04</v>
      </c>
      <c r="I508" s="133">
        <v>51.94</v>
      </c>
    </row>
    <row r="509" spans="5:9">
      <c r="E509" s="133">
        <v>160.32499999999999</v>
      </c>
      <c r="F509" s="133">
        <v>0.95</v>
      </c>
      <c r="H509" s="133">
        <v>5.05</v>
      </c>
      <c r="I509" s="133">
        <v>51.675000000000011</v>
      </c>
    </row>
    <row r="510" spans="5:9">
      <c r="E510" s="133">
        <v>160.59</v>
      </c>
      <c r="F510" s="133">
        <v>0.94</v>
      </c>
      <c r="H510" s="133">
        <v>5.0599999999999996</v>
      </c>
      <c r="I510" s="133">
        <v>51.41</v>
      </c>
    </row>
    <row r="511" spans="5:9">
      <c r="E511" s="133">
        <v>160.85499999999999</v>
      </c>
      <c r="F511" s="133">
        <v>0.93</v>
      </c>
      <c r="H511" s="133">
        <v>5.07</v>
      </c>
      <c r="I511" s="133">
        <v>51.144999999999982</v>
      </c>
    </row>
    <row r="512" spans="5:9">
      <c r="E512" s="133">
        <v>161.12</v>
      </c>
      <c r="F512" s="133">
        <v>0.92</v>
      </c>
      <c r="H512" s="133">
        <v>5.08</v>
      </c>
      <c r="I512" s="133">
        <v>50.879999999999995</v>
      </c>
    </row>
    <row r="513" spans="5:9">
      <c r="E513" s="133">
        <v>161.38499999999999</v>
      </c>
      <c r="F513" s="133">
        <v>0.91</v>
      </c>
      <c r="H513" s="133">
        <v>5.09</v>
      </c>
      <c r="I513" s="133">
        <v>50.615000000000009</v>
      </c>
    </row>
    <row r="514" spans="5:9">
      <c r="E514" s="133">
        <v>161.65</v>
      </c>
      <c r="F514" s="133">
        <v>0.9</v>
      </c>
      <c r="H514" s="133">
        <v>5.0999999999999996</v>
      </c>
      <c r="I514" s="133">
        <v>50.350000000000023</v>
      </c>
    </row>
    <row r="515" spans="5:9">
      <c r="E515" s="133">
        <v>161.91499999999999</v>
      </c>
      <c r="F515" s="133">
        <v>0.89</v>
      </c>
      <c r="H515" s="133">
        <v>5.1100000000000003</v>
      </c>
      <c r="I515" s="133">
        <v>50.08499999999998</v>
      </c>
    </row>
    <row r="516" spans="5:9">
      <c r="E516" s="133">
        <v>162.18</v>
      </c>
      <c r="F516" s="133">
        <v>0.88</v>
      </c>
      <c r="H516" s="133">
        <v>5.12</v>
      </c>
      <c r="I516" s="133">
        <v>49.819999999999993</v>
      </c>
    </row>
    <row r="517" spans="5:9">
      <c r="E517" s="133">
        <v>162.44499999999999</v>
      </c>
      <c r="F517" s="133">
        <v>0.87</v>
      </c>
      <c r="H517" s="133">
        <v>5.13</v>
      </c>
      <c r="I517" s="133">
        <v>49.555000000000007</v>
      </c>
    </row>
    <row r="518" spans="5:9">
      <c r="E518" s="133">
        <v>162.71</v>
      </c>
      <c r="F518" s="133">
        <v>0.86</v>
      </c>
      <c r="H518" s="133">
        <v>5.14</v>
      </c>
      <c r="I518" s="133">
        <v>49.29000000000002</v>
      </c>
    </row>
    <row r="519" spans="5:9">
      <c r="E519" s="133">
        <v>162.97499999999999</v>
      </c>
      <c r="F519" s="133">
        <v>0.85</v>
      </c>
      <c r="H519" s="133">
        <v>5.15</v>
      </c>
      <c r="I519" s="133">
        <v>49.024999999999977</v>
      </c>
    </row>
    <row r="520" spans="5:9">
      <c r="E520" s="133">
        <v>163.24</v>
      </c>
      <c r="F520" s="133">
        <v>0.84</v>
      </c>
      <c r="H520" s="133">
        <v>5.16</v>
      </c>
      <c r="I520" s="133">
        <v>48.759999999999991</v>
      </c>
    </row>
    <row r="521" spans="5:9">
      <c r="E521" s="133">
        <v>163.505</v>
      </c>
      <c r="F521" s="133">
        <v>0.83</v>
      </c>
      <c r="H521" s="133">
        <v>5.17</v>
      </c>
      <c r="I521" s="133">
        <v>48.495000000000005</v>
      </c>
    </row>
    <row r="522" spans="5:9">
      <c r="E522" s="133">
        <v>163.77000000000001</v>
      </c>
      <c r="F522" s="133">
        <v>0.82</v>
      </c>
      <c r="H522" s="133">
        <v>5.18</v>
      </c>
      <c r="I522" s="133">
        <v>48.230000000000018</v>
      </c>
    </row>
    <row r="523" spans="5:9">
      <c r="E523" s="133">
        <v>164.035</v>
      </c>
      <c r="F523" s="133">
        <v>0.81</v>
      </c>
      <c r="H523" s="133">
        <v>5.19</v>
      </c>
      <c r="I523" s="133">
        <v>47.965000000000003</v>
      </c>
    </row>
    <row r="524" spans="5:9">
      <c r="E524" s="133">
        <v>164.3</v>
      </c>
      <c r="F524" s="133">
        <v>0.8</v>
      </c>
      <c r="H524" s="133">
        <v>5.2</v>
      </c>
      <c r="I524" s="133">
        <v>47.699999999999989</v>
      </c>
    </row>
    <row r="525" spans="5:9">
      <c r="E525" s="133">
        <v>164.565</v>
      </c>
      <c r="F525" s="133">
        <v>0.79</v>
      </c>
      <c r="H525" s="133">
        <v>5.21</v>
      </c>
      <c r="I525" s="133">
        <v>47.435000000000002</v>
      </c>
    </row>
    <row r="526" spans="5:9">
      <c r="E526" s="133">
        <v>164.82999999999998</v>
      </c>
      <c r="F526" s="133">
        <v>0.78</v>
      </c>
      <c r="H526" s="133">
        <v>5.22</v>
      </c>
      <c r="I526" s="133">
        <v>47.170000000000016</v>
      </c>
    </row>
    <row r="527" spans="5:9">
      <c r="E527" s="133">
        <v>165.095</v>
      </c>
      <c r="F527" s="133">
        <v>0.77</v>
      </c>
      <c r="H527" s="133">
        <v>5.23</v>
      </c>
      <c r="I527" s="133">
        <v>46.905000000000001</v>
      </c>
    </row>
    <row r="528" spans="5:9">
      <c r="E528" s="133">
        <v>165.36</v>
      </c>
      <c r="F528" s="133">
        <v>0.76</v>
      </c>
      <c r="H528" s="133">
        <v>5.24</v>
      </c>
      <c r="I528" s="133">
        <v>46.639999999999986</v>
      </c>
    </row>
    <row r="529" spans="5:9">
      <c r="E529" s="133">
        <v>165.625</v>
      </c>
      <c r="F529" s="133">
        <v>0.75</v>
      </c>
      <c r="H529" s="133">
        <v>5.25</v>
      </c>
      <c r="I529" s="133">
        <v>46.375</v>
      </c>
    </row>
    <row r="530" spans="5:9">
      <c r="E530" s="133">
        <v>165.89</v>
      </c>
      <c r="F530" s="133">
        <v>0.74</v>
      </c>
      <c r="H530" s="133">
        <v>5.26</v>
      </c>
      <c r="I530" s="133">
        <v>46.110000000000014</v>
      </c>
    </row>
    <row r="531" spans="5:9">
      <c r="E531" s="133">
        <v>166.155</v>
      </c>
      <c r="F531" s="133">
        <v>0.73</v>
      </c>
      <c r="H531" s="133">
        <v>5.27</v>
      </c>
      <c r="I531" s="133">
        <v>45.844999999999999</v>
      </c>
    </row>
    <row r="532" spans="5:9">
      <c r="E532" s="133">
        <v>166.42000000000002</v>
      </c>
      <c r="F532" s="133">
        <v>0.72</v>
      </c>
      <c r="H532" s="133">
        <v>5.28</v>
      </c>
      <c r="I532" s="133">
        <v>45.579999999999984</v>
      </c>
    </row>
    <row r="533" spans="5:9">
      <c r="E533" s="133">
        <v>166.685</v>
      </c>
      <c r="F533" s="133">
        <v>0.71</v>
      </c>
      <c r="H533" s="133">
        <v>5.29</v>
      </c>
      <c r="I533" s="133">
        <v>45.314999999999998</v>
      </c>
    </row>
    <row r="534" spans="5:9">
      <c r="E534" s="133">
        <v>166.95</v>
      </c>
      <c r="F534" s="133">
        <v>0.7</v>
      </c>
      <c r="H534" s="133">
        <v>5.3</v>
      </c>
      <c r="I534" s="133">
        <v>45.050000000000011</v>
      </c>
    </row>
    <row r="535" spans="5:9">
      <c r="E535" s="133">
        <v>167.215</v>
      </c>
      <c r="F535" s="133">
        <v>0.69</v>
      </c>
      <c r="H535" s="133">
        <v>5.31</v>
      </c>
      <c r="I535" s="133">
        <v>44.784999999999997</v>
      </c>
    </row>
    <row r="536" spans="5:9">
      <c r="E536" s="133">
        <v>167.48</v>
      </c>
      <c r="F536" s="133">
        <v>0.68</v>
      </c>
      <c r="H536" s="133">
        <v>5.32</v>
      </c>
      <c r="I536" s="133">
        <v>44.519999999999982</v>
      </c>
    </row>
    <row r="537" spans="5:9">
      <c r="E537" s="133">
        <v>167.745</v>
      </c>
      <c r="F537" s="133">
        <v>0.67</v>
      </c>
      <c r="H537" s="133">
        <v>5.33</v>
      </c>
      <c r="I537" s="133">
        <v>44.254999999999995</v>
      </c>
    </row>
    <row r="538" spans="5:9">
      <c r="E538" s="133">
        <v>168.01</v>
      </c>
      <c r="F538" s="133">
        <v>0.66</v>
      </c>
      <c r="H538" s="133">
        <v>5.34</v>
      </c>
      <c r="I538" s="133">
        <v>43.990000000000009</v>
      </c>
    </row>
    <row r="539" spans="5:9">
      <c r="E539" s="133">
        <v>168.27500000000001</v>
      </c>
      <c r="F539" s="133">
        <v>0.65</v>
      </c>
      <c r="H539" s="133">
        <v>5.35</v>
      </c>
      <c r="I539" s="133">
        <v>43.725000000000023</v>
      </c>
    </row>
    <row r="540" spans="5:9">
      <c r="E540" s="133">
        <v>168.54</v>
      </c>
      <c r="F540" s="133">
        <v>0.64</v>
      </c>
      <c r="H540" s="133">
        <v>5.36</v>
      </c>
      <c r="I540" s="133">
        <v>43.45999999999998</v>
      </c>
    </row>
    <row r="541" spans="5:9">
      <c r="E541" s="133">
        <v>168.80500000000001</v>
      </c>
      <c r="F541" s="133">
        <v>0.63</v>
      </c>
      <c r="H541" s="133">
        <v>5.37</v>
      </c>
      <c r="I541" s="133">
        <v>43.194999999999993</v>
      </c>
    </row>
    <row r="542" spans="5:9">
      <c r="E542" s="133">
        <v>169.07</v>
      </c>
      <c r="F542" s="133">
        <v>0.62</v>
      </c>
      <c r="H542" s="133">
        <v>5.38</v>
      </c>
      <c r="I542" s="133">
        <v>42.930000000000007</v>
      </c>
    </row>
    <row r="543" spans="5:9">
      <c r="E543" s="133">
        <v>169.33500000000001</v>
      </c>
      <c r="F543" s="133">
        <v>0.61</v>
      </c>
      <c r="H543" s="133">
        <v>5.39</v>
      </c>
      <c r="I543" s="133">
        <v>42.66500000000002</v>
      </c>
    </row>
    <row r="544" spans="5:9">
      <c r="E544" s="133">
        <v>169.6</v>
      </c>
      <c r="F544" s="133">
        <v>0.6</v>
      </c>
      <c r="H544" s="133">
        <v>5.4</v>
      </c>
      <c r="I544" s="133">
        <v>42.399999999999977</v>
      </c>
    </row>
    <row r="545" spans="5:9">
      <c r="E545" s="133">
        <v>169.86500000000001</v>
      </c>
      <c r="F545" s="133">
        <v>0.59</v>
      </c>
      <c r="H545" s="133">
        <v>5.41</v>
      </c>
      <c r="I545" s="133">
        <v>42.134999999999991</v>
      </c>
    </row>
    <row r="546" spans="5:9">
      <c r="E546" s="133">
        <v>170.13</v>
      </c>
      <c r="F546" s="133">
        <v>0.57999999999999996</v>
      </c>
      <c r="H546" s="133">
        <v>5.42</v>
      </c>
      <c r="I546" s="133">
        <v>41.870000000000005</v>
      </c>
    </row>
    <row r="547" spans="5:9">
      <c r="E547" s="133">
        <v>170.39500000000001</v>
      </c>
      <c r="F547" s="133">
        <v>0.56999999999999995</v>
      </c>
      <c r="H547" s="133">
        <v>5.43</v>
      </c>
      <c r="I547" s="133">
        <v>41.605000000000018</v>
      </c>
    </row>
    <row r="548" spans="5:9">
      <c r="E548" s="133">
        <v>170.66</v>
      </c>
      <c r="F548" s="133">
        <v>0.56000000000000005</v>
      </c>
      <c r="H548" s="133">
        <v>5.44</v>
      </c>
      <c r="I548" s="133">
        <v>41.34</v>
      </c>
    </row>
    <row r="549" spans="5:9">
      <c r="E549" s="133">
        <v>170.92500000000001</v>
      </c>
      <c r="F549" s="133">
        <v>0.55000000000000004</v>
      </c>
      <c r="H549" s="133">
        <v>5.45</v>
      </c>
      <c r="I549" s="133">
        <v>41.074999999999989</v>
      </c>
    </row>
    <row r="550" spans="5:9">
      <c r="E550" s="133">
        <v>171.19</v>
      </c>
      <c r="F550" s="133">
        <v>0.54</v>
      </c>
      <c r="H550" s="133">
        <v>5.46</v>
      </c>
      <c r="I550" s="133">
        <v>40.81</v>
      </c>
    </row>
    <row r="551" spans="5:9">
      <c r="E551" s="133">
        <v>171.45500000000001</v>
      </c>
      <c r="F551" s="133">
        <v>0.53</v>
      </c>
      <c r="H551" s="133">
        <v>5.47</v>
      </c>
      <c r="I551" s="133">
        <v>40.545000000000016</v>
      </c>
    </row>
    <row r="552" spans="5:9">
      <c r="E552" s="133">
        <v>171.72</v>
      </c>
      <c r="F552" s="133">
        <v>0.52</v>
      </c>
      <c r="H552" s="133">
        <v>5.48</v>
      </c>
      <c r="I552" s="133">
        <v>40.28</v>
      </c>
    </row>
    <row r="553" spans="5:9">
      <c r="E553" s="133">
        <v>171.98500000000001</v>
      </c>
      <c r="F553" s="133">
        <v>0.51</v>
      </c>
      <c r="H553" s="133">
        <v>5.49</v>
      </c>
      <c r="I553" s="133">
        <v>40.014999999999986</v>
      </c>
    </row>
    <row r="554" spans="5:9">
      <c r="E554" s="133">
        <v>172.25</v>
      </c>
      <c r="F554" s="133">
        <v>0.5</v>
      </c>
      <c r="H554" s="133">
        <v>5.5</v>
      </c>
      <c r="I554" s="133">
        <v>39.75</v>
      </c>
    </row>
    <row r="555" spans="5:9">
      <c r="E555" s="133">
        <v>172.51499999999999</v>
      </c>
      <c r="F555" s="133">
        <v>0.49</v>
      </c>
      <c r="H555" s="133">
        <v>5.51</v>
      </c>
      <c r="I555" s="133">
        <v>39.485000000000014</v>
      </c>
    </row>
    <row r="556" spans="5:9">
      <c r="E556" s="133">
        <v>172.78</v>
      </c>
      <c r="F556" s="133">
        <v>0.48</v>
      </c>
      <c r="H556" s="133">
        <v>5.52</v>
      </c>
      <c r="I556" s="133">
        <v>39.22</v>
      </c>
    </row>
    <row r="557" spans="5:9">
      <c r="E557" s="133">
        <v>173.04499999999999</v>
      </c>
      <c r="F557" s="133">
        <v>0.47</v>
      </c>
      <c r="H557" s="133">
        <v>5.53</v>
      </c>
      <c r="I557" s="133">
        <v>38.954999999999984</v>
      </c>
    </row>
    <row r="558" spans="5:9">
      <c r="E558" s="133">
        <v>173.31</v>
      </c>
      <c r="F558" s="133">
        <v>0.46</v>
      </c>
      <c r="H558" s="133">
        <v>5.54</v>
      </c>
      <c r="I558" s="133">
        <v>38.69</v>
      </c>
    </row>
    <row r="559" spans="5:9">
      <c r="E559" s="133">
        <v>173.57499999999999</v>
      </c>
      <c r="F559" s="133">
        <v>0.45</v>
      </c>
      <c r="H559" s="133">
        <v>5.55</v>
      </c>
      <c r="I559" s="133">
        <v>38.425000000000011</v>
      </c>
    </row>
    <row r="560" spans="5:9">
      <c r="E560" s="133">
        <v>173.84</v>
      </c>
      <c r="F560" s="133">
        <v>0.44</v>
      </c>
      <c r="H560" s="133">
        <v>5.56</v>
      </c>
      <c r="I560" s="133">
        <v>38.159999999999997</v>
      </c>
    </row>
    <row r="561" spans="5:9">
      <c r="E561" s="133">
        <v>174.10499999999999</v>
      </c>
      <c r="F561" s="133">
        <v>0.43</v>
      </c>
      <c r="H561" s="133">
        <v>5.57</v>
      </c>
      <c r="I561" s="133">
        <v>37.894999999999982</v>
      </c>
    </row>
    <row r="562" spans="5:9">
      <c r="E562" s="133">
        <v>174.37</v>
      </c>
      <c r="F562" s="133">
        <v>0.42</v>
      </c>
      <c r="H562" s="133">
        <v>5.58</v>
      </c>
      <c r="I562" s="133">
        <v>37.629999999999995</v>
      </c>
    </row>
    <row r="563" spans="5:9">
      <c r="E563" s="133">
        <v>174.63499999999999</v>
      </c>
      <c r="F563" s="133">
        <v>0.41</v>
      </c>
      <c r="H563" s="133">
        <v>5.59</v>
      </c>
      <c r="I563" s="133">
        <v>37.365000000000009</v>
      </c>
    </row>
    <row r="564" spans="5:9">
      <c r="E564" s="133">
        <v>174.9</v>
      </c>
      <c r="F564" s="133">
        <v>0.4</v>
      </c>
      <c r="H564" s="133">
        <v>5.6</v>
      </c>
      <c r="I564" s="133">
        <v>37.100000000000023</v>
      </c>
    </row>
    <row r="565" spans="5:9">
      <c r="E565" s="133">
        <v>175.16499999999999</v>
      </c>
      <c r="F565" s="133">
        <v>0.39</v>
      </c>
      <c r="H565" s="133">
        <v>5.61</v>
      </c>
      <c r="I565" s="133">
        <v>36.83499999999998</v>
      </c>
    </row>
    <row r="566" spans="5:9">
      <c r="E566" s="133">
        <v>175.43</v>
      </c>
      <c r="F566" s="133">
        <v>0.38</v>
      </c>
      <c r="H566" s="133">
        <v>5.62</v>
      </c>
      <c r="I566" s="133">
        <v>36.569999999999993</v>
      </c>
    </row>
    <row r="567" spans="5:9">
      <c r="E567" s="133">
        <v>175.69499999999999</v>
      </c>
      <c r="F567" s="133">
        <v>0.37</v>
      </c>
      <c r="H567" s="133">
        <v>5.63</v>
      </c>
      <c r="I567" s="133">
        <v>36.305000000000007</v>
      </c>
    </row>
    <row r="568" spans="5:9">
      <c r="E568" s="133">
        <v>175.96</v>
      </c>
      <c r="F568" s="133">
        <v>0.36</v>
      </c>
      <c r="H568" s="133">
        <v>5.64</v>
      </c>
      <c r="I568" s="133">
        <v>36.04000000000002</v>
      </c>
    </row>
    <row r="569" spans="5:9">
      <c r="E569" s="133">
        <v>176.22499999999999</v>
      </c>
      <c r="F569" s="133">
        <v>0.35</v>
      </c>
      <c r="H569" s="133">
        <v>5.65</v>
      </c>
      <c r="I569" s="133">
        <v>35.774999999999977</v>
      </c>
    </row>
    <row r="570" spans="5:9">
      <c r="E570" s="133">
        <v>176.49</v>
      </c>
      <c r="F570" s="133">
        <v>0.34</v>
      </c>
      <c r="H570" s="133">
        <v>5.66</v>
      </c>
      <c r="I570" s="133">
        <v>35.509999999999991</v>
      </c>
    </row>
    <row r="571" spans="5:9">
      <c r="E571" s="133">
        <v>176.755</v>
      </c>
      <c r="F571" s="133">
        <v>0.33</v>
      </c>
      <c r="H571" s="133">
        <v>5.67</v>
      </c>
      <c r="I571" s="133">
        <v>35.245000000000005</v>
      </c>
    </row>
    <row r="572" spans="5:9">
      <c r="E572" s="133">
        <v>177.02</v>
      </c>
      <c r="F572" s="133">
        <v>0.32</v>
      </c>
      <c r="H572" s="133">
        <v>5.68</v>
      </c>
      <c r="I572" s="133">
        <v>34.980000000000018</v>
      </c>
    </row>
    <row r="573" spans="5:9">
      <c r="E573" s="133">
        <v>177.285</v>
      </c>
      <c r="F573" s="133">
        <v>0.31</v>
      </c>
      <c r="H573" s="133">
        <v>5.69</v>
      </c>
      <c r="I573" s="133">
        <v>34.715000000000003</v>
      </c>
    </row>
    <row r="574" spans="5:9">
      <c r="E574" s="133">
        <v>177.55</v>
      </c>
      <c r="F574" s="133">
        <v>0.3</v>
      </c>
      <c r="H574" s="133">
        <v>5.7</v>
      </c>
      <c r="I574" s="133">
        <v>34.449999999999989</v>
      </c>
    </row>
    <row r="575" spans="5:9">
      <c r="E575" s="133">
        <v>177.815</v>
      </c>
      <c r="F575" s="133">
        <v>0.28999999999999998</v>
      </c>
      <c r="H575" s="133">
        <v>5.71</v>
      </c>
      <c r="I575" s="133">
        <v>34.185000000000002</v>
      </c>
    </row>
    <row r="576" spans="5:9">
      <c r="E576" s="133">
        <v>178.08</v>
      </c>
      <c r="F576" s="133">
        <v>0.28000000000000003</v>
      </c>
      <c r="H576" s="133">
        <v>5.72</v>
      </c>
      <c r="I576" s="133">
        <v>33.920000000000016</v>
      </c>
    </row>
    <row r="577" spans="5:9">
      <c r="E577" s="133">
        <v>178.345</v>
      </c>
      <c r="F577" s="133">
        <v>0.27</v>
      </c>
      <c r="H577" s="133">
        <v>5.73</v>
      </c>
      <c r="I577" s="133">
        <v>33.655000000000001</v>
      </c>
    </row>
    <row r="578" spans="5:9">
      <c r="E578" s="133">
        <v>178.61</v>
      </c>
      <c r="F578" s="133">
        <v>0.26</v>
      </c>
      <c r="H578" s="133">
        <v>5.74</v>
      </c>
      <c r="I578" s="133">
        <v>33.389999999999986</v>
      </c>
    </row>
    <row r="579" spans="5:9">
      <c r="E579" s="133">
        <v>178.875</v>
      </c>
      <c r="F579" s="133">
        <v>0.25</v>
      </c>
      <c r="H579" s="133">
        <v>5.75</v>
      </c>
      <c r="I579" s="133">
        <v>33.125</v>
      </c>
    </row>
    <row r="580" spans="5:9">
      <c r="E580" s="133">
        <v>179.14</v>
      </c>
      <c r="F580" s="133">
        <v>0.24</v>
      </c>
      <c r="H580" s="133">
        <v>5.76</v>
      </c>
      <c r="I580" s="133">
        <v>32.860000000000014</v>
      </c>
    </row>
    <row r="581" spans="5:9">
      <c r="E581" s="133">
        <v>179.405</v>
      </c>
      <c r="F581" s="133">
        <v>0.23</v>
      </c>
      <c r="H581" s="133">
        <v>5.77</v>
      </c>
      <c r="I581" s="133">
        <v>32.594999999999999</v>
      </c>
    </row>
    <row r="582" spans="5:9">
      <c r="E582" s="133">
        <v>179.67</v>
      </c>
      <c r="F582" s="133">
        <v>0.22</v>
      </c>
      <c r="H582" s="133">
        <v>5.78</v>
      </c>
      <c r="I582" s="133">
        <v>32.329999999999984</v>
      </c>
    </row>
    <row r="583" spans="5:9">
      <c r="E583" s="133">
        <v>179.935</v>
      </c>
      <c r="F583" s="133">
        <v>0.21</v>
      </c>
      <c r="H583" s="133">
        <v>5.79</v>
      </c>
      <c r="I583" s="133">
        <v>32.064999999999998</v>
      </c>
    </row>
    <row r="584" spans="5:9">
      <c r="E584" s="133">
        <v>180.2</v>
      </c>
      <c r="F584" s="133">
        <v>0.2</v>
      </c>
      <c r="H584" s="133">
        <v>5.8</v>
      </c>
      <c r="I584" s="133">
        <v>31.800000000000011</v>
      </c>
    </row>
    <row r="585" spans="5:9">
      <c r="E585" s="133">
        <v>180.465</v>
      </c>
      <c r="F585" s="133">
        <v>0.19</v>
      </c>
      <c r="H585" s="133">
        <v>5.81</v>
      </c>
      <c r="I585" s="133">
        <v>31.534999999999997</v>
      </c>
    </row>
    <row r="586" spans="5:9">
      <c r="E586" s="133">
        <v>180.73</v>
      </c>
      <c r="F586" s="133">
        <v>0.18</v>
      </c>
      <c r="H586" s="133">
        <v>5.82</v>
      </c>
      <c r="I586" s="133">
        <v>31.269999999999982</v>
      </c>
    </row>
    <row r="587" spans="5:9">
      <c r="E587" s="133">
        <v>180.995</v>
      </c>
      <c r="F587" s="133">
        <v>0.17</v>
      </c>
      <c r="H587" s="133">
        <v>5.83</v>
      </c>
      <c r="I587" s="133">
        <v>31.004999999999995</v>
      </c>
    </row>
    <row r="588" spans="5:9">
      <c r="E588" s="133">
        <v>181.26</v>
      </c>
      <c r="F588" s="133">
        <v>0.16</v>
      </c>
      <c r="H588" s="133">
        <v>5.84</v>
      </c>
      <c r="I588" s="133">
        <v>30.740000000000009</v>
      </c>
    </row>
    <row r="589" spans="5:9">
      <c r="E589" s="133">
        <v>181.52500000000001</v>
      </c>
      <c r="F589" s="133">
        <v>0.15</v>
      </c>
      <c r="H589" s="133">
        <v>5.85</v>
      </c>
      <c r="I589" s="133">
        <v>30.475000000000023</v>
      </c>
    </row>
    <row r="590" spans="5:9">
      <c r="E590" s="133">
        <v>181.79</v>
      </c>
      <c r="F590" s="133">
        <v>0.14000000000000001</v>
      </c>
      <c r="H590" s="133">
        <v>5.86</v>
      </c>
      <c r="I590" s="133">
        <v>30.20999999999998</v>
      </c>
    </row>
    <row r="591" spans="5:9">
      <c r="E591" s="133">
        <v>182.05500000000001</v>
      </c>
      <c r="F591" s="133">
        <v>0.13</v>
      </c>
      <c r="H591" s="133">
        <v>5.87</v>
      </c>
      <c r="I591" s="133">
        <v>29.944999999999993</v>
      </c>
    </row>
    <row r="592" spans="5:9">
      <c r="E592" s="133">
        <v>182.32</v>
      </c>
      <c r="F592" s="133">
        <v>0.12</v>
      </c>
      <c r="H592" s="133">
        <v>5.88</v>
      </c>
      <c r="I592" s="133">
        <v>29.680000000000007</v>
      </c>
    </row>
    <row r="593" spans="5:9">
      <c r="E593" s="133">
        <v>182.58500000000001</v>
      </c>
      <c r="F593" s="133">
        <v>0.11</v>
      </c>
      <c r="H593" s="133">
        <v>5.89</v>
      </c>
      <c r="I593" s="133">
        <v>29.41500000000002</v>
      </c>
    </row>
    <row r="594" spans="5:9">
      <c r="E594" s="133">
        <v>182.85</v>
      </c>
      <c r="F594" s="133">
        <v>0.1</v>
      </c>
      <c r="H594" s="133">
        <v>5.9</v>
      </c>
      <c r="I594" s="133">
        <v>29.149999999999977</v>
      </c>
    </row>
    <row r="595" spans="5:9">
      <c r="E595" s="133">
        <v>183.11500000000001</v>
      </c>
      <c r="F595" s="133">
        <v>0.09</v>
      </c>
      <c r="H595" s="133">
        <v>5.91</v>
      </c>
      <c r="I595" s="133">
        <v>28.884999999999991</v>
      </c>
    </row>
    <row r="596" spans="5:9">
      <c r="E596" s="133">
        <v>183.38</v>
      </c>
      <c r="F596" s="133">
        <v>0.08</v>
      </c>
      <c r="H596" s="133">
        <v>5.92</v>
      </c>
      <c r="I596" s="133">
        <v>28.620000000000005</v>
      </c>
    </row>
    <row r="597" spans="5:9">
      <c r="E597" s="133">
        <v>183.64500000000001</v>
      </c>
      <c r="F597" s="133">
        <v>7.0000000000000007E-2</v>
      </c>
      <c r="H597" s="133">
        <v>5.93</v>
      </c>
      <c r="I597" s="133">
        <v>28.355000000000018</v>
      </c>
    </row>
    <row r="598" spans="5:9">
      <c r="E598" s="133">
        <v>183.91</v>
      </c>
      <c r="F598" s="133">
        <v>0.06</v>
      </c>
      <c r="H598" s="133">
        <v>5.94</v>
      </c>
      <c r="I598" s="133">
        <v>28.090000000000003</v>
      </c>
    </row>
    <row r="599" spans="5:9">
      <c r="E599" s="133">
        <v>184.17500000000001</v>
      </c>
      <c r="F599" s="133">
        <v>0.05</v>
      </c>
      <c r="H599" s="133">
        <v>5.95</v>
      </c>
      <c r="I599" s="133">
        <v>27.824999999999989</v>
      </c>
    </row>
    <row r="600" spans="5:9">
      <c r="E600" s="133">
        <v>184.44</v>
      </c>
      <c r="F600" s="133">
        <v>0.04</v>
      </c>
      <c r="H600" s="133">
        <v>5.96</v>
      </c>
      <c r="I600" s="133">
        <v>27.560000000000002</v>
      </c>
    </row>
    <row r="601" spans="5:9">
      <c r="E601" s="133">
        <v>184.70500000000001</v>
      </c>
      <c r="F601" s="133">
        <v>0.03</v>
      </c>
      <c r="H601" s="133">
        <v>5.97</v>
      </c>
      <c r="I601" s="133">
        <v>27.295000000000016</v>
      </c>
    </row>
    <row r="602" spans="5:9">
      <c r="E602" s="133">
        <v>184.97</v>
      </c>
      <c r="F602" s="133">
        <v>0.02</v>
      </c>
      <c r="H602" s="133">
        <v>5.98</v>
      </c>
      <c r="I602" s="133">
        <v>27.03</v>
      </c>
    </row>
    <row r="603" spans="5:9">
      <c r="E603" s="133">
        <v>185.23500000000001</v>
      </c>
      <c r="F603" s="133">
        <v>0.01</v>
      </c>
      <c r="H603" s="133">
        <v>5.99</v>
      </c>
      <c r="I603" s="133">
        <v>26.764999999999986</v>
      </c>
    </row>
    <row r="604" spans="5:9">
      <c r="E604" s="133">
        <v>185.5</v>
      </c>
      <c r="F604" s="133">
        <v>0</v>
      </c>
      <c r="H604" s="133">
        <v>6</v>
      </c>
      <c r="I604" s="133">
        <v>26.5</v>
      </c>
    </row>
  </sheetData>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EA34-1813-4752-8850-2314D8F5BD6F}">
  <sheetPr>
    <pageSetUpPr fitToPage="1"/>
  </sheetPr>
  <dimension ref="A1:FJ133"/>
  <sheetViews>
    <sheetView showGridLines="0" zoomScale="70" zoomScaleNormal="70" zoomScaleSheetLayoutView="100" workbookViewId="0">
      <selection activeCell="D12" sqref="D12:D13"/>
    </sheetView>
  </sheetViews>
  <sheetFormatPr defaultColWidth="9.140625" defaultRowHeight="12.75"/>
  <cols>
    <col min="1" max="1" width="3.28515625" style="148" customWidth="1"/>
    <col min="2" max="2" width="19" style="148" customWidth="1"/>
    <col min="3" max="3" width="7.42578125" style="148" customWidth="1"/>
    <col min="4" max="4" width="14.85546875" style="148" customWidth="1"/>
    <col min="5" max="5" width="21.85546875" style="148" customWidth="1"/>
    <col min="6" max="6" width="13.42578125" style="148" bestFit="1" customWidth="1"/>
    <col min="7" max="7" width="0.5703125" style="148" customWidth="1"/>
    <col min="8" max="8" width="10.85546875" style="148" customWidth="1"/>
    <col min="9" max="9" width="10.28515625" style="148" customWidth="1"/>
    <col min="10" max="10" width="47.5703125" style="148" customWidth="1"/>
    <col min="11" max="11" width="23.28515625" style="148" customWidth="1"/>
    <col min="12" max="12" width="16.7109375" style="148" bestFit="1" customWidth="1"/>
    <col min="13" max="256" width="9.140625" style="148"/>
    <col min="257" max="257" width="3.28515625" style="148" customWidth="1"/>
    <col min="258" max="258" width="19" style="148" customWidth="1"/>
    <col min="259" max="259" width="7.42578125" style="148" customWidth="1"/>
    <col min="260" max="260" width="14.85546875" style="148" customWidth="1"/>
    <col min="261" max="261" width="21.85546875" style="148" customWidth="1"/>
    <col min="262" max="262" width="13.42578125" style="148" bestFit="1" customWidth="1"/>
    <col min="263" max="263" width="0.5703125" style="148" customWidth="1"/>
    <col min="264" max="264" width="10.85546875" style="148" customWidth="1"/>
    <col min="265" max="265" width="10.28515625" style="148" customWidth="1"/>
    <col min="266" max="266" width="47.5703125" style="148" customWidth="1"/>
    <col min="267" max="267" width="23.28515625" style="148" customWidth="1"/>
    <col min="268" max="268" width="16.7109375" style="148" bestFit="1" customWidth="1"/>
    <col min="269" max="512" width="9.140625" style="148"/>
    <col min="513" max="513" width="3.28515625" style="148" customWidth="1"/>
    <col min="514" max="514" width="19" style="148" customWidth="1"/>
    <col min="515" max="515" width="7.42578125" style="148" customWidth="1"/>
    <col min="516" max="516" width="14.85546875" style="148" customWidth="1"/>
    <col min="517" max="517" width="21.85546875" style="148" customWidth="1"/>
    <col min="518" max="518" width="13.42578125" style="148" bestFit="1" customWidth="1"/>
    <col min="519" max="519" width="0.5703125" style="148" customWidth="1"/>
    <col min="520" max="520" width="10.85546875" style="148" customWidth="1"/>
    <col min="521" max="521" width="10.28515625" style="148" customWidth="1"/>
    <col min="522" max="522" width="47.5703125" style="148" customWidth="1"/>
    <col min="523" max="523" width="23.28515625" style="148" customWidth="1"/>
    <col min="524" max="524" width="16.7109375" style="148" bestFit="1" customWidth="1"/>
    <col min="525" max="768" width="9.140625" style="148"/>
    <col min="769" max="769" width="3.28515625" style="148" customWidth="1"/>
    <col min="770" max="770" width="19" style="148" customWidth="1"/>
    <col min="771" max="771" width="7.42578125" style="148" customWidth="1"/>
    <col min="772" max="772" width="14.85546875" style="148" customWidth="1"/>
    <col min="773" max="773" width="21.85546875" style="148" customWidth="1"/>
    <col min="774" max="774" width="13.42578125" style="148" bestFit="1" customWidth="1"/>
    <col min="775" max="775" width="0.5703125" style="148" customWidth="1"/>
    <col min="776" max="776" width="10.85546875" style="148" customWidth="1"/>
    <col min="777" max="777" width="10.28515625" style="148" customWidth="1"/>
    <col min="778" max="778" width="47.5703125" style="148" customWidth="1"/>
    <col min="779" max="779" width="23.28515625" style="148" customWidth="1"/>
    <col min="780" max="780" width="16.7109375" style="148" bestFit="1" customWidth="1"/>
    <col min="781" max="1024" width="9.140625" style="148"/>
    <col min="1025" max="1025" width="3.28515625" style="148" customWidth="1"/>
    <col min="1026" max="1026" width="19" style="148" customWidth="1"/>
    <col min="1027" max="1027" width="7.42578125" style="148" customWidth="1"/>
    <col min="1028" max="1028" width="14.85546875" style="148" customWidth="1"/>
    <col min="1029" max="1029" width="21.85546875" style="148" customWidth="1"/>
    <col min="1030" max="1030" width="13.42578125" style="148" bestFit="1" customWidth="1"/>
    <col min="1031" max="1031" width="0.5703125" style="148" customWidth="1"/>
    <col min="1032" max="1032" width="10.85546875" style="148" customWidth="1"/>
    <col min="1033" max="1033" width="10.28515625" style="148" customWidth="1"/>
    <col min="1034" max="1034" width="47.5703125" style="148" customWidth="1"/>
    <col min="1035" max="1035" width="23.28515625" style="148" customWidth="1"/>
    <col min="1036" max="1036" width="16.7109375" style="148" bestFit="1" customWidth="1"/>
    <col min="1037" max="1280" width="9.140625" style="148"/>
    <col min="1281" max="1281" width="3.28515625" style="148" customWidth="1"/>
    <col min="1282" max="1282" width="19" style="148" customWidth="1"/>
    <col min="1283" max="1283" width="7.42578125" style="148" customWidth="1"/>
    <col min="1284" max="1284" width="14.85546875" style="148" customWidth="1"/>
    <col min="1285" max="1285" width="21.85546875" style="148" customWidth="1"/>
    <col min="1286" max="1286" width="13.42578125" style="148" bestFit="1" customWidth="1"/>
    <col min="1287" max="1287" width="0.5703125" style="148" customWidth="1"/>
    <col min="1288" max="1288" width="10.85546875" style="148" customWidth="1"/>
    <col min="1289" max="1289" width="10.28515625" style="148" customWidth="1"/>
    <col min="1290" max="1290" width="47.5703125" style="148" customWidth="1"/>
    <col min="1291" max="1291" width="23.28515625" style="148" customWidth="1"/>
    <col min="1292" max="1292" width="16.7109375" style="148" bestFit="1" customWidth="1"/>
    <col min="1293" max="1536" width="9.140625" style="148"/>
    <col min="1537" max="1537" width="3.28515625" style="148" customWidth="1"/>
    <col min="1538" max="1538" width="19" style="148" customWidth="1"/>
    <col min="1539" max="1539" width="7.42578125" style="148" customWidth="1"/>
    <col min="1540" max="1540" width="14.85546875" style="148" customWidth="1"/>
    <col min="1541" max="1541" width="21.85546875" style="148" customWidth="1"/>
    <col min="1542" max="1542" width="13.42578125" style="148" bestFit="1" customWidth="1"/>
    <col min="1543" max="1543" width="0.5703125" style="148" customWidth="1"/>
    <col min="1544" max="1544" width="10.85546875" style="148" customWidth="1"/>
    <col min="1545" max="1545" width="10.28515625" style="148" customWidth="1"/>
    <col min="1546" max="1546" width="47.5703125" style="148" customWidth="1"/>
    <col min="1547" max="1547" width="23.28515625" style="148" customWidth="1"/>
    <col min="1548" max="1548" width="16.7109375" style="148" bestFit="1" customWidth="1"/>
    <col min="1549" max="1792" width="9.140625" style="148"/>
    <col min="1793" max="1793" width="3.28515625" style="148" customWidth="1"/>
    <col min="1794" max="1794" width="19" style="148" customWidth="1"/>
    <col min="1795" max="1795" width="7.42578125" style="148" customWidth="1"/>
    <col min="1796" max="1796" width="14.85546875" style="148" customWidth="1"/>
    <col min="1797" max="1797" width="21.85546875" style="148" customWidth="1"/>
    <col min="1798" max="1798" width="13.42578125" style="148" bestFit="1" customWidth="1"/>
    <col min="1799" max="1799" width="0.5703125" style="148" customWidth="1"/>
    <col min="1800" max="1800" width="10.85546875" style="148" customWidth="1"/>
    <col min="1801" max="1801" width="10.28515625" style="148" customWidth="1"/>
    <col min="1802" max="1802" width="47.5703125" style="148" customWidth="1"/>
    <col min="1803" max="1803" width="23.28515625" style="148" customWidth="1"/>
    <col min="1804" max="1804" width="16.7109375" style="148" bestFit="1" customWidth="1"/>
    <col min="1805" max="2048" width="9.140625" style="148"/>
    <col min="2049" max="2049" width="3.28515625" style="148" customWidth="1"/>
    <col min="2050" max="2050" width="19" style="148" customWidth="1"/>
    <col min="2051" max="2051" width="7.42578125" style="148" customWidth="1"/>
    <col min="2052" max="2052" width="14.85546875" style="148" customWidth="1"/>
    <col min="2053" max="2053" width="21.85546875" style="148" customWidth="1"/>
    <col min="2054" max="2054" width="13.42578125" style="148" bestFit="1" customWidth="1"/>
    <col min="2055" max="2055" width="0.5703125" style="148" customWidth="1"/>
    <col min="2056" max="2056" width="10.85546875" style="148" customWidth="1"/>
    <col min="2057" max="2057" width="10.28515625" style="148" customWidth="1"/>
    <col min="2058" max="2058" width="47.5703125" style="148" customWidth="1"/>
    <col min="2059" max="2059" width="23.28515625" style="148" customWidth="1"/>
    <col min="2060" max="2060" width="16.7109375" style="148" bestFit="1" customWidth="1"/>
    <col min="2061" max="2304" width="9.140625" style="148"/>
    <col min="2305" max="2305" width="3.28515625" style="148" customWidth="1"/>
    <col min="2306" max="2306" width="19" style="148" customWidth="1"/>
    <col min="2307" max="2307" width="7.42578125" style="148" customWidth="1"/>
    <col min="2308" max="2308" width="14.85546875" style="148" customWidth="1"/>
    <col min="2309" max="2309" width="21.85546875" style="148" customWidth="1"/>
    <col min="2310" max="2310" width="13.42578125" style="148" bestFit="1" customWidth="1"/>
    <col min="2311" max="2311" width="0.5703125" style="148" customWidth="1"/>
    <col min="2312" max="2312" width="10.85546875" style="148" customWidth="1"/>
    <col min="2313" max="2313" width="10.28515625" style="148" customWidth="1"/>
    <col min="2314" max="2314" width="47.5703125" style="148" customWidth="1"/>
    <col min="2315" max="2315" width="23.28515625" style="148" customWidth="1"/>
    <col min="2316" max="2316" width="16.7109375" style="148" bestFit="1" customWidth="1"/>
    <col min="2317" max="2560" width="9.140625" style="148"/>
    <col min="2561" max="2561" width="3.28515625" style="148" customWidth="1"/>
    <col min="2562" max="2562" width="19" style="148" customWidth="1"/>
    <col min="2563" max="2563" width="7.42578125" style="148" customWidth="1"/>
    <col min="2564" max="2564" width="14.85546875" style="148" customWidth="1"/>
    <col min="2565" max="2565" width="21.85546875" style="148" customWidth="1"/>
    <col min="2566" max="2566" width="13.42578125" style="148" bestFit="1" customWidth="1"/>
    <col min="2567" max="2567" width="0.5703125" style="148" customWidth="1"/>
    <col min="2568" max="2568" width="10.85546875" style="148" customWidth="1"/>
    <col min="2569" max="2569" width="10.28515625" style="148" customWidth="1"/>
    <col min="2570" max="2570" width="47.5703125" style="148" customWidth="1"/>
    <col min="2571" max="2571" width="23.28515625" style="148" customWidth="1"/>
    <col min="2572" max="2572" width="16.7109375" style="148" bestFit="1" customWidth="1"/>
    <col min="2573" max="2816" width="9.140625" style="148"/>
    <col min="2817" max="2817" width="3.28515625" style="148" customWidth="1"/>
    <col min="2818" max="2818" width="19" style="148" customWidth="1"/>
    <col min="2819" max="2819" width="7.42578125" style="148" customWidth="1"/>
    <col min="2820" max="2820" width="14.85546875" style="148" customWidth="1"/>
    <col min="2821" max="2821" width="21.85546875" style="148" customWidth="1"/>
    <col min="2822" max="2822" width="13.42578125" style="148" bestFit="1" customWidth="1"/>
    <col min="2823" max="2823" width="0.5703125" style="148" customWidth="1"/>
    <col min="2824" max="2824" width="10.85546875" style="148" customWidth="1"/>
    <col min="2825" max="2825" width="10.28515625" style="148" customWidth="1"/>
    <col min="2826" max="2826" width="47.5703125" style="148" customWidth="1"/>
    <col min="2827" max="2827" width="23.28515625" style="148" customWidth="1"/>
    <col min="2828" max="2828" width="16.7109375" style="148" bestFit="1" customWidth="1"/>
    <col min="2829" max="3072" width="9.140625" style="148"/>
    <col min="3073" max="3073" width="3.28515625" style="148" customWidth="1"/>
    <col min="3074" max="3074" width="19" style="148" customWidth="1"/>
    <col min="3075" max="3075" width="7.42578125" style="148" customWidth="1"/>
    <col min="3076" max="3076" width="14.85546875" style="148" customWidth="1"/>
    <col min="3077" max="3077" width="21.85546875" style="148" customWidth="1"/>
    <col min="3078" max="3078" width="13.42578125" style="148" bestFit="1" customWidth="1"/>
    <col min="3079" max="3079" width="0.5703125" style="148" customWidth="1"/>
    <col min="3080" max="3080" width="10.85546875" style="148" customWidth="1"/>
    <col min="3081" max="3081" width="10.28515625" style="148" customWidth="1"/>
    <col min="3082" max="3082" width="47.5703125" style="148" customWidth="1"/>
    <col min="3083" max="3083" width="23.28515625" style="148" customWidth="1"/>
    <col min="3084" max="3084" width="16.7109375" style="148" bestFit="1" customWidth="1"/>
    <col min="3085" max="3328" width="9.140625" style="148"/>
    <col min="3329" max="3329" width="3.28515625" style="148" customWidth="1"/>
    <col min="3330" max="3330" width="19" style="148" customWidth="1"/>
    <col min="3331" max="3331" width="7.42578125" style="148" customWidth="1"/>
    <col min="3332" max="3332" width="14.85546875" style="148" customWidth="1"/>
    <col min="3333" max="3333" width="21.85546875" style="148" customWidth="1"/>
    <col min="3334" max="3334" width="13.42578125" style="148" bestFit="1" customWidth="1"/>
    <col min="3335" max="3335" width="0.5703125" style="148" customWidth="1"/>
    <col min="3336" max="3336" width="10.85546875" style="148" customWidth="1"/>
    <col min="3337" max="3337" width="10.28515625" style="148" customWidth="1"/>
    <col min="3338" max="3338" width="47.5703125" style="148" customWidth="1"/>
    <col min="3339" max="3339" width="23.28515625" style="148" customWidth="1"/>
    <col min="3340" max="3340" width="16.7109375" style="148" bestFit="1" customWidth="1"/>
    <col min="3341" max="3584" width="9.140625" style="148"/>
    <col min="3585" max="3585" width="3.28515625" style="148" customWidth="1"/>
    <col min="3586" max="3586" width="19" style="148" customWidth="1"/>
    <col min="3587" max="3587" width="7.42578125" style="148" customWidth="1"/>
    <col min="3588" max="3588" width="14.85546875" style="148" customWidth="1"/>
    <col min="3589" max="3589" width="21.85546875" style="148" customWidth="1"/>
    <col min="3590" max="3590" width="13.42578125" style="148" bestFit="1" customWidth="1"/>
    <col min="3591" max="3591" width="0.5703125" style="148" customWidth="1"/>
    <col min="3592" max="3592" width="10.85546875" style="148" customWidth="1"/>
    <col min="3593" max="3593" width="10.28515625" style="148" customWidth="1"/>
    <col min="3594" max="3594" width="47.5703125" style="148" customWidth="1"/>
    <col min="3595" max="3595" width="23.28515625" style="148" customWidth="1"/>
    <col min="3596" max="3596" width="16.7109375" style="148" bestFit="1" customWidth="1"/>
    <col min="3597" max="3840" width="9.140625" style="148"/>
    <col min="3841" max="3841" width="3.28515625" style="148" customWidth="1"/>
    <col min="3842" max="3842" width="19" style="148" customWidth="1"/>
    <col min="3843" max="3843" width="7.42578125" style="148" customWidth="1"/>
    <col min="3844" max="3844" width="14.85546875" style="148" customWidth="1"/>
    <col min="3845" max="3845" width="21.85546875" style="148" customWidth="1"/>
    <col min="3846" max="3846" width="13.42578125" style="148" bestFit="1" customWidth="1"/>
    <col min="3847" max="3847" width="0.5703125" style="148" customWidth="1"/>
    <col min="3848" max="3848" width="10.85546875" style="148" customWidth="1"/>
    <col min="3849" max="3849" width="10.28515625" style="148" customWidth="1"/>
    <col min="3850" max="3850" width="47.5703125" style="148" customWidth="1"/>
    <col min="3851" max="3851" width="23.28515625" style="148" customWidth="1"/>
    <col min="3852" max="3852" width="16.7109375" style="148" bestFit="1" customWidth="1"/>
    <col min="3853" max="4096" width="9.140625" style="148"/>
    <col min="4097" max="4097" width="3.28515625" style="148" customWidth="1"/>
    <col min="4098" max="4098" width="19" style="148" customWidth="1"/>
    <col min="4099" max="4099" width="7.42578125" style="148" customWidth="1"/>
    <col min="4100" max="4100" width="14.85546875" style="148" customWidth="1"/>
    <col min="4101" max="4101" width="21.85546875" style="148" customWidth="1"/>
    <col min="4102" max="4102" width="13.42578125" style="148" bestFit="1" customWidth="1"/>
    <col min="4103" max="4103" width="0.5703125" style="148" customWidth="1"/>
    <col min="4104" max="4104" width="10.85546875" style="148" customWidth="1"/>
    <col min="4105" max="4105" width="10.28515625" style="148" customWidth="1"/>
    <col min="4106" max="4106" width="47.5703125" style="148" customWidth="1"/>
    <col min="4107" max="4107" width="23.28515625" style="148" customWidth="1"/>
    <col min="4108" max="4108" width="16.7109375" style="148" bestFit="1" customWidth="1"/>
    <col min="4109" max="4352" width="9.140625" style="148"/>
    <col min="4353" max="4353" width="3.28515625" style="148" customWidth="1"/>
    <col min="4354" max="4354" width="19" style="148" customWidth="1"/>
    <col min="4355" max="4355" width="7.42578125" style="148" customWidth="1"/>
    <col min="4356" max="4356" width="14.85546875" style="148" customWidth="1"/>
    <col min="4357" max="4357" width="21.85546875" style="148" customWidth="1"/>
    <col min="4358" max="4358" width="13.42578125" style="148" bestFit="1" customWidth="1"/>
    <col min="4359" max="4359" width="0.5703125" style="148" customWidth="1"/>
    <col min="4360" max="4360" width="10.85546875" style="148" customWidth="1"/>
    <col min="4361" max="4361" width="10.28515625" style="148" customWidth="1"/>
    <col min="4362" max="4362" width="47.5703125" style="148" customWidth="1"/>
    <col min="4363" max="4363" width="23.28515625" style="148" customWidth="1"/>
    <col min="4364" max="4364" width="16.7109375" style="148" bestFit="1" customWidth="1"/>
    <col min="4365" max="4608" width="9.140625" style="148"/>
    <col min="4609" max="4609" width="3.28515625" style="148" customWidth="1"/>
    <col min="4610" max="4610" width="19" style="148" customWidth="1"/>
    <col min="4611" max="4611" width="7.42578125" style="148" customWidth="1"/>
    <col min="4612" max="4612" width="14.85546875" style="148" customWidth="1"/>
    <col min="4613" max="4613" width="21.85546875" style="148" customWidth="1"/>
    <col min="4614" max="4614" width="13.42578125" style="148" bestFit="1" customWidth="1"/>
    <col min="4615" max="4615" width="0.5703125" style="148" customWidth="1"/>
    <col min="4616" max="4616" width="10.85546875" style="148" customWidth="1"/>
    <col min="4617" max="4617" width="10.28515625" style="148" customWidth="1"/>
    <col min="4618" max="4618" width="47.5703125" style="148" customWidth="1"/>
    <col min="4619" max="4619" width="23.28515625" style="148" customWidth="1"/>
    <col min="4620" max="4620" width="16.7109375" style="148" bestFit="1" customWidth="1"/>
    <col min="4621" max="4864" width="9.140625" style="148"/>
    <col min="4865" max="4865" width="3.28515625" style="148" customWidth="1"/>
    <col min="4866" max="4866" width="19" style="148" customWidth="1"/>
    <col min="4867" max="4867" width="7.42578125" style="148" customWidth="1"/>
    <col min="4868" max="4868" width="14.85546875" style="148" customWidth="1"/>
    <col min="4869" max="4869" width="21.85546875" style="148" customWidth="1"/>
    <col min="4870" max="4870" width="13.42578125" style="148" bestFit="1" customWidth="1"/>
    <col min="4871" max="4871" width="0.5703125" style="148" customWidth="1"/>
    <col min="4872" max="4872" width="10.85546875" style="148" customWidth="1"/>
    <col min="4873" max="4873" width="10.28515625" style="148" customWidth="1"/>
    <col min="4874" max="4874" width="47.5703125" style="148" customWidth="1"/>
    <col min="4875" max="4875" width="23.28515625" style="148" customWidth="1"/>
    <col min="4876" max="4876" width="16.7109375" style="148" bestFit="1" customWidth="1"/>
    <col min="4877" max="5120" width="9.140625" style="148"/>
    <col min="5121" max="5121" width="3.28515625" style="148" customWidth="1"/>
    <col min="5122" max="5122" width="19" style="148" customWidth="1"/>
    <col min="5123" max="5123" width="7.42578125" style="148" customWidth="1"/>
    <col min="5124" max="5124" width="14.85546875" style="148" customWidth="1"/>
    <col min="5125" max="5125" width="21.85546875" style="148" customWidth="1"/>
    <col min="5126" max="5126" width="13.42578125" style="148" bestFit="1" customWidth="1"/>
    <col min="5127" max="5127" width="0.5703125" style="148" customWidth="1"/>
    <col min="5128" max="5128" width="10.85546875" style="148" customWidth="1"/>
    <col min="5129" max="5129" width="10.28515625" style="148" customWidth="1"/>
    <col min="5130" max="5130" width="47.5703125" style="148" customWidth="1"/>
    <col min="5131" max="5131" width="23.28515625" style="148" customWidth="1"/>
    <col min="5132" max="5132" width="16.7109375" style="148" bestFit="1" customWidth="1"/>
    <col min="5133" max="5376" width="9.140625" style="148"/>
    <col min="5377" max="5377" width="3.28515625" style="148" customWidth="1"/>
    <col min="5378" max="5378" width="19" style="148" customWidth="1"/>
    <col min="5379" max="5379" width="7.42578125" style="148" customWidth="1"/>
    <col min="5380" max="5380" width="14.85546875" style="148" customWidth="1"/>
    <col min="5381" max="5381" width="21.85546875" style="148" customWidth="1"/>
    <col min="5382" max="5382" width="13.42578125" style="148" bestFit="1" customWidth="1"/>
    <col min="5383" max="5383" width="0.5703125" style="148" customWidth="1"/>
    <col min="5384" max="5384" width="10.85546875" style="148" customWidth="1"/>
    <col min="5385" max="5385" width="10.28515625" style="148" customWidth="1"/>
    <col min="5386" max="5386" width="47.5703125" style="148" customWidth="1"/>
    <col min="5387" max="5387" width="23.28515625" style="148" customWidth="1"/>
    <col min="5388" max="5388" width="16.7109375" style="148" bestFit="1" customWidth="1"/>
    <col min="5389" max="5632" width="9.140625" style="148"/>
    <col min="5633" max="5633" width="3.28515625" style="148" customWidth="1"/>
    <col min="5634" max="5634" width="19" style="148" customWidth="1"/>
    <col min="5635" max="5635" width="7.42578125" style="148" customWidth="1"/>
    <col min="5636" max="5636" width="14.85546875" style="148" customWidth="1"/>
    <col min="5637" max="5637" width="21.85546875" style="148" customWidth="1"/>
    <col min="5638" max="5638" width="13.42578125" style="148" bestFit="1" customWidth="1"/>
    <col min="5639" max="5639" width="0.5703125" style="148" customWidth="1"/>
    <col min="5640" max="5640" width="10.85546875" style="148" customWidth="1"/>
    <col min="5641" max="5641" width="10.28515625" style="148" customWidth="1"/>
    <col min="5642" max="5642" width="47.5703125" style="148" customWidth="1"/>
    <col min="5643" max="5643" width="23.28515625" style="148" customWidth="1"/>
    <col min="5644" max="5644" width="16.7109375" style="148" bestFit="1" customWidth="1"/>
    <col min="5645" max="5888" width="9.140625" style="148"/>
    <col min="5889" max="5889" width="3.28515625" style="148" customWidth="1"/>
    <col min="5890" max="5890" width="19" style="148" customWidth="1"/>
    <col min="5891" max="5891" width="7.42578125" style="148" customWidth="1"/>
    <col min="5892" max="5892" width="14.85546875" style="148" customWidth="1"/>
    <col min="5893" max="5893" width="21.85546875" style="148" customWidth="1"/>
    <col min="5894" max="5894" width="13.42578125" style="148" bestFit="1" customWidth="1"/>
    <col min="5895" max="5895" width="0.5703125" style="148" customWidth="1"/>
    <col min="5896" max="5896" width="10.85546875" style="148" customWidth="1"/>
    <col min="5897" max="5897" width="10.28515625" style="148" customWidth="1"/>
    <col min="5898" max="5898" width="47.5703125" style="148" customWidth="1"/>
    <col min="5899" max="5899" width="23.28515625" style="148" customWidth="1"/>
    <col min="5900" max="5900" width="16.7109375" style="148" bestFit="1" customWidth="1"/>
    <col min="5901" max="6144" width="9.140625" style="148"/>
    <col min="6145" max="6145" width="3.28515625" style="148" customWidth="1"/>
    <col min="6146" max="6146" width="19" style="148" customWidth="1"/>
    <col min="6147" max="6147" width="7.42578125" style="148" customWidth="1"/>
    <col min="6148" max="6148" width="14.85546875" style="148" customWidth="1"/>
    <col min="6149" max="6149" width="21.85546875" style="148" customWidth="1"/>
    <col min="6150" max="6150" width="13.42578125" style="148" bestFit="1" customWidth="1"/>
    <col min="6151" max="6151" width="0.5703125" style="148" customWidth="1"/>
    <col min="6152" max="6152" width="10.85546875" style="148" customWidth="1"/>
    <col min="6153" max="6153" width="10.28515625" style="148" customWidth="1"/>
    <col min="6154" max="6154" width="47.5703125" style="148" customWidth="1"/>
    <col min="6155" max="6155" width="23.28515625" style="148" customWidth="1"/>
    <col min="6156" max="6156" width="16.7109375" style="148" bestFit="1" customWidth="1"/>
    <col min="6157" max="6400" width="9.140625" style="148"/>
    <col min="6401" max="6401" width="3.28515625" style="148" customWidth="1"/>
    <col min="6402" max="6402" width="19" style="148" customWidth="1"/>
    <col min="6403" max="6403" width="7.42578125" style="148" customWidth="1"/>
    <col min="6404" max="6404" width="14.85546875" style="148" customWidth="1"/>
    <col min="6405" max="6405" width="21.85546875" style="148" customWidth="1"/>
    <col min="6406" max="6406" width="13.42578125" style="148" bestFit="1" customWidth="1"/>
    <col min="6407" max="6407" width="0.5703125" style="148" customWidth="1"/>
    <col min="6408" max="6408" width="10.85546875" style="148" customWidth="1"/>
    <col min="6409" max="6409" width="10.28515625" style="148" customWidth="1"/>
    <col min="6410" max="6410" width="47.5703125" style="148" customWidth="1"/>
    <col min="6411" max="6411" width="23.28515625" style="148" customWidth="1"/>
    <col min="6412" max="6412" width="16.7109375" style="148" bestFit="1" customWidth="1"/>
    <col min="6413" max="6656" width="9.140625" style="148"/>
    <col min="6657" max="6657" width="3.28515625" style="148" customWidth="1"/>
    <col min="6658" max="6658" width="19" style="148" customWidth="1"/>
    <col min="6659" max="6659" width="7.42578125" style="148" customWidth="1"/>
    <col min="6660" max="6660" width="14.85546875" style="148" customWidth="1"/>
    <col min="6661" max="6661" width="21.85546875" style="148" customWidth="1"/>
    <col min="6662" max="6662" width="13.42578125" style="148" bestFit="1" customWidth="1"/>
    <col min="6663" max="6663" width="0.5703125" style="148" customWidth="1"/>
    <col min="6664" max="6664" width="10.85546875" style="148" customWidth="1"/>
    <col min="6665" max="6665" width="10.28515625" style="148" customWidth="1"/>
    <col min="6666" max="6666" width="47.5703125" style="148" customWidth="1"/>
    <col min="6667" max="6667" width="23.28515625" style="148" customWidth="1"/>
    <col min="6668" max="6668" width="16.7109375" style="148" bestFit="1" customWidth="1"/>
    <col min="6669" max="6912" width="9.140625" style="148"/>
    <col min="6913" max="6913" width="3.28515625" style="148" customWidth="1"/>
    <col min="6914" max="6914" width="19" style="148" customWidth="1"/>
    <col min="6915" max="6915" width="7.42578125" style="148" customWidth="1"/>
    <col min="6916" max="6916" width="14.85546875" style="148" customWidth="1"/>
    <col min="6917" max="6917" width="21.85546875" style="148" customWidth="1"/>
    <col min="6918" max="6918" width="13.42578125" style="148" bestFit="1" customWidth="1"/>
    <col min="6919" max="6919" width="0.5703125" style="148" customWidth="1"/>
    <col min="6920" max="6920" width="10.85546875" style="148" customWidth="1"/>
    <col min="6921" max="6921" width="10.28515625" style="148" customWidth="1"/>
    <col min="6922" max="6922" width="47.5703125" style="148" customWidth="1"/>
    <col min="6923" max="6923" width="23.28515625" style="148" customWidth="1"/>
    <col min="6924" max="6924" width="16.7109375" style="148" bestFit="1" customWidth="1"/>
    <col min="6925" max="7168" width="9.140625" style="148"/>
    <col min="7169" max="7169" width="3.28515625" style="148" customWidth="1"/>
    <col min="7170" max="7170" width="19" style="148" customWidth="1"/>
    <col min="7171" max="7171" width="7.42578125" style="148" customWidth="1"/>
    <col min="7172" max="7172" width="14.85546875" style="148" customWidth="1"/>
    <col min="7173" max="7173" width="21.85546875" style="148" customWidth="1"/>
    <col min="7174" max="7174" width="13.42578125" style="148" bestFit="1" customWidth="1"/>
    <col min="7175" max="7175" width="0.5703125" style="148" customWidth="1"/>
    <col min="7176" max="7176" width="10.85546875" style="148" customWidth="1"/>
    <col min="7177" max="7177" width="10.28515625" style="148" customWidth="1"/>
    <col min="7178" max="7178" width="47.5703125" style="148" customWidth="1"/>
    <col min="7179" max="7179" width="23.28515625" style="148" customWidth="1"/>
    <col min="7180" max="7180" width="16.7109375" style="148" bestFit="1" customWidth="1"/>
    <col min="7181" max="7424" width="9.140625" style="148"/>
    <col min="7425" max="7425" width="3.28515625" style="148" customWidth="1"/>
    <col min="7426" max="7426" width="19" style="148" customWidth="1"/>
    <col min="7427" max="7427" width="7.42578125" style="148" customWidth="1"/>
    <col min="7428" max="7428" width="14.85546875" style="148" customWidth="1"/>
    <col min="7429" max="7429" width="21.85546875" style="148" customWidth="1"/>
    <col min="7430" max="7430" width="13.42578125" style="148" bestFit="1" customWidth="1"/>
    <col min="7431" max="7431" width="0.5703125" style="148" customWidth="1"/>
    <col min="7432" max="7432" width="10.85546875" style="148" customWidth="1"/>
    <col min="7433" max="7433" width="10.28515625" style="148" customWidth="1"/>
    <col min="7434" max="7434" width="47.5703125" style="148" customWidth="1"/>
    <col min="7435" max="7435" width="23.28515625" style="148" customWidth="1"/>
    <col min="7436" max="7436" width="16.7109375" style="148" bestFit="1" customWidth="1"/>
    <col min="7437" max="7680" width="9.140625" style="148"/>
    <col min="7681" max="7681" width="3.28515625" style="148" customWidth="1"/>
    <col min="7682" max="7682" width="19" style="148" customWidth="1"/>
    <col min="7683" max="7683" width="7.42578125" style="148" customWidth="1"/>
    <col min="7684" max="7684" width="14.85546875" style="148" customWidth="1"/>
    <col min="7685" max="7685" width="21.85546875" style="148" customWidth="1"/>
    <col min="7686" max="7686" width="13.42578125" style="148" bestFit="1" customWidth="1"/>
    <col min="7687" max="7687" width="0.5703125" style="148" customWidth="1"/>
    <col min="7688" max="7688" width="10.85546875" style="148" customWidth="1"/>
    <col min="7689" max="7689" width="10.28515625" style="148" customWidth="1"/>
    <col min="7690" max="7690" width="47.5703125" style="148" customWidth="1"/>
    <col min="7691" max="7691" width="23.28515625" style="148" customWidth="1"/>
    <col min="7692" max="7692" width="16.7109375" style="148" bestFit="1" customWidth="1"/>
    <col min="7693" max="7936" width="9.140625" style="148"/>
    <col min="7937" max="7937" width="3.28515625" style="148" customWidth="1"/>
    <col min="7938" max="7938" width="19" style="148" customWidth="1"/>
    <col min="7939" max="7939" width="7.42578125" style="148" customWidth="1"/>
    <col min="7940" max="7940" width="14.85546875" style="148" customWidth="1"/>
    <col min="7941" max="7941" width="21.85546875" style="148" customWidth="1"/>
    <col min="7942" max="7942" width="13.42578125" style="148" bestFit="1" customWidth="1"/>
    <col min="7943" max="7943" width="0.5703125" style="148" customWidth="1"/>
    <col min="7944" max="7944" width="10.85546875" style="148" customWidth="1"/>
    <col min="7945" max="7945" width="10.28515625" style="148" customWidth="1"/>
    <col min="7946" max="7946" width="47.5703125" style="148" customWidth="1"/>
    <col min="7947" max="7947" width="23.28515625" style="148" customWidth="1"/>
    <col min="7948" max="7948" width="16.7109375" style="148" bestFit="1" customWidth="1"/>
    <col min="7949" max="8192" width="9.140625" style="148"/>
    <col min="8193" max="8193" width="3.28515625" style="148" customWidth="1"/>
    <col min="8194" max="8194" width="19" style="148" customWidth="1"/>
    <col min="8195" max="8195" width="7.42578125" style="148" customWidth="1"/>
    <col min="8196" max="8196" width="14.85546875" style="148" customWidth="1"/>
    <col min="8197" max="8197" width="21.85546875" style="148" customWidth="1"/>
    <col min="8198" max="8198" width="13.42578125" style="148" bestFit="1" customWidth="1"/>
    <col min="8199" max="8199" width="0.5703125" style="148" customWidth="1"/>
    <col min="8200" max="8200" width="10.85546875" style="148" customWidth="1"/>
    <col min="8201" max="8201" width="10.28515625" style="148" customWidth="1"/>
    <col min="8202" max="8202" width="47.5703125" style="148" customWidth="1"/>
    <col min="8203" max="8203" width="23.28515625" style="148" customWidth="1"/>
    <col min="8204" max="8204" width="16.7109375" style="148" bestFit="1" customWidth="1"/>
    <col min="8205" max="8448" width="9.140625" style="148"/>
    <col min="8449" max="8449" width="3.28515625" style="148" customWidth="1"/>
    <col min="8450" max="8450" width="19" style="148" customWidth="1"/>
    <col min="8451" max="8451" width="7.42578125" style="148" customWidth="1"/>
    <col min="8452" max="8452" width="14.85546875" style="148" customWidth="1"/>
    <col min="8453" max="8453" width="21.85546875" style="148" customWidth="1"/>
    <col min="8454" max="8454" width="13.42578125" style="148" bestFit="1" customWidth="1"/>
    <col min="8455" max="8455" width="0.5703125" style="148" customWidth="1"/>
    <col min="8456" max="8456" width="10.85546875" style="148" customWidth="1"/>
    <col min="8457" max="8457" width="10.28515625" style="148" customWidth="1"/>
    <col min="8458" max="8458" width="47.5703125" style="148" customWidth="1"/>
    <col min="8459" max="8459" width="23.28515625" style="148" customWidth="1"/>
    <col min="8460" max="8460" width="16.7109375" style="148" bestFit="1" customWidth="1"/>
    <col min="8461" max="8704" width="9.140625" style="148"/>
    <col min="8705" max="8705" width="3.28515625" style="148" customWidth="1"/>
    <col min="8706" max="8706" width="19" style="148" customWidth="1"/>
    <col min="8707" max="8707" width="7.42578125" style="148" customWidth="1"/>
    <col min="8708" max="8708" width="14.85546875" style="148" customWidth="1"/>
    <col min="8709" max="8709" width="21.85546875" style="148" customWidth="1"/>
    <col min="8710" max="8710" width="13.42578125" style="148" bestFit="1" customWidth="1"/>
    <col min="8711" max="8711" width="0.5703125" style="148" customWidth="1"/>
    <col min="8712" max="8712" width="10.85546875" style="148" customWidth="1"/>
    <col min="8713" max="8713" width="10.28515625" style="148" customWidth="1"/>
    <col min="8714" max="8714" width="47.5703125" style="148" customWidth="1"/>
    <col min="8715" max="8715" width="23.28515625" style="148" customWidth="1"/>
    <col min="8716" max="8716" width="16.7109375" style="148" bestFit="1" customWidth="1"/>
    <col min="8717" max="8960" width="9.140625" style="148"/>
    <col min="8961" max="8961" width="3.28515625" style="148" customWidth="1"/>
    <col min="8962" max="8962" width="19" style="148" customWidth="1"/>
    <col min="8963" max="8963" width="7.42578125" style="148" customWidth="1"/>
    <col min="8964" max="8964" width="14.85546875" style="148" customWidth="1"/>
    <col min="8965" max="8965" width="21.85546875" style="148" customWidth="1"/>
    <col min="8966" max="8966" width="13.42578125" style="148" bestFit="1" customWidth="1"/>
    <col min="8967" max="8967" width="0.5703125" style="148" customWidth="1"/>
    <col min="8968" max="8968" width="10.85546875" style="148" customWidth="1"/>
    <col min="8969" max="8969" width="10.28515625" style="148" customWidth="1"/>
    <col min="8970" max="8970" width="47.5703125" style="148" customWidth="1"/>
    <col min="8971" max="8971" width="23.28515625" style="148" customWidth="1"/>
    <col min="8972" max="8972" width="16.7109375" style="148" bestFit="1" customWidth="1"/>
    <col min="8973" max="9216" width="9.140625" style="148"/>
    <col min="9217" max="9217" width="3.28515625" style="148" customWidth="1"/>
    <col min="9218" max="9218" width="19" style="148" customWidth="1"/>
    <col min="9219" max="9219" width="7.42578125" style="148" customWidth="1"/>
    <col min="9220" max="9220" width="14.85546875" style="148" customWidth="1"/>
    <col min="9221" max="9221" width="21.85546875" style="148" customWidth="1"/>
    <col min="9222" max="9222" width="13.42578125" style="148" bestFit="1" customWidth="1"/>
    <col min="9223" max="9223" width="0.5703125" style="148" customWidth="1"/>
    <col min="9224" max="9224" width="10.85546875" style="148" customWidth="1"/>
    <col min="9225" max="9225" width="10.28515625" style="148" customWidth="1"/>
    <col min="9226" max="9226" width="47.5703125" style="148" customWidth="1"/>
    <col min="9227" max="9227" width="23.28515625" style="148" customWidth="1"/>
    <col min="9228" max="9228" width="16.7109375" style="148" bestFit="1" customWidth="1"/>
    <col min="9229" max="9472" width="9.140625" style="148"/>
    <col min="9473" max="9473" width="3.28515625" style="148" customWidth="1"/>
    <col min="9474" max="9474" width="19" style="148" customWidth="1"/>
    <col min="9475" max="9475" width="7.42578125" style="148" customWidth="1"/>
    <col min="9476" max="9476" width="14.85546875" style="148" customWidth="1"/>
    <col min="9477" max="9477" width="21.85546875" style="148" customWidth="1"/>
    <col min="9478" max="9478" width="13.42578125" style="148" bestFit="1" customWidth="1"/>
    <col min="9479" max="9479" width="0.5703125" style="148" customWidth="1"/>
    <col min="9480" max="9480" width="10.85546875" style="148" customWidth="1"/>
    <col min="9481" max="9481" width="10.28515625" style="148" customWidth="1"/>
    <col min="9482" max="9482" width="47.5703125" style="148" customWidth="1"/>
    <col min="9483" max="9483" width="23.28515625" style="148" customWidth="1"/>
    <col min="9484" max="9484" width="16.7109375" style="148" bestFit="1" customWidth="1"/>
    <col min="9485" max="9728" width="9.140625" style="148"/>
    <col min="9729" max="9729" width="3.28515625" style="148" customWidth="1"/>
    <col min="9730" max="9730" width="19" style="148" customWidth="1"/>
    <col min="9731" max="9731" width="7.42578125" style="148" customWidth="1"/>
    <col min="9732" max="9732" width="14.85546875" style="148" customWidth="1"/>
    <col min="9733" max="9733" width="21.85546875" style="148" customWidth="1"/>
    <col min="9734" max="9734" width="13.42578125" style="148" bestFit="1" customWidth="1"/>
    <col min="9735" max="9735" width="0.5703125" style="148" customWidth="1"/>
    <col min="9736" max="9736" width="10.85546875" style="148" customWidth="1"/>
    <col min="9737" max="9737" width="10.28515625" style="148" customWidth="1"/>
    <col min="9738" max="9738" width="47.5703125" style="148" customWidth="1"/>
    <col min="9739" max="9739" width="23.28515625" style="148" customWidth="1"/>
    <col min="9740" max="9740" width="16.7109375" style="148" bestFit="1" customWidth="1"/>
    <col min="9741" max="9984" width="9.140625" style="148"/>
    <col min="9985" max="9985" width="3.28515625" style="148" customWidth="1"/>
    <col min="9986" max="9986" width="19" style="148" customWidth="1"/>
    <col min="9987" max="9987" width="7.42578125" style="148" customWidth="1"/>
    <col min="9988" max="9988" width="14.85546875" style="148" customWidth="1"/>
    <col min="9989" max="9989" width="21.85546875" style="148" customWidth="1"/>
    <col min="9990" max="9990" width="13.42578125" style="148" bestFit="1" customWidth="1"/>
    <col min="9991" max="9991" width="0.5703125" style="148" customWidth="1"/>
    <col min="9992" max="9992" width="10.85546875" style="148" customWidth="1"/>
    <col min="9993" max="9993" width="10.28515625" style="148" customWidth="1"/>
    <col min="9994" max="9994" width="47.5703125" style="148" customWidth="1"/>
    <col min="9995" max="9995" width="23.28515625" style="148" customWidth="1"/>
    <col min="9996" max="9996" width="16.7109375" style="148" bestFit="1" customWidth="1"/>
    <col min="9997" max="10240" width="9.140625" style="148"/>
    <col min="10241" max="10241" width="3.28515625" style="148" customWidth="1"/>
    <col min="10242" max="10242" width="19" style="148" customWidth="1"/>
    <col min="10243" max="10243" width="7.42578125" style="148" customWidth="1"/>
    <col min="10244" max="10244" width="14.85546875" style="148" customWidth="1"/>
    <col min="10245" max="10245" width="21.85546875" style="148" customWidth="1"/>
    <col min="10246" max="10246" width="13.42578125" style="148" bestFit="1" customWidth="1"/>
    <col min="10247" max="10247" width="0.5703125" style="148" customWidth="1"/>
    <col min="10248" max="10248" width="10.85546875" style="148" customWidth="1"/>
    <col min="10249" max="10249" width="10.28515625" style="148" customWidth="1"/>
    <col min="10250" max="10250" width="47.5703125" style="148" customWidth="1"/>
    <col min="10251" max="10251" width="23.28515625" style="148" customWidth="1"/>
    <col min="10252" max="10252" width="16.7109375" style="148" bestFit="1" customWidth="1"/>
    <col min="10253" max="10496" width="9.140625" style="148"/>
    <col min="10497" max="10497" width="3.28515625" style="148" customWidth="1"/>
    <col min="10498" max="10498" width="19" style="148" customWidth="1"/>
    <col min="10499" max="10499" width="7.42578125" style="148" customWidth="1"/>
    <col min="10500" max="10500" width="14.85546875" style="148" customWidth="1"/>
    <col min="10501" max="10501" width="21.85546875" style="148" customWidth="1"/>
    <col min="10502" max="10502" width="13.42578125" style="148" bestFit="1" customWidth="1"/>
    <col min="10503" max="10503" width="0.5703125" style="148" customWidth="1"/>
    <col min="10504" max="10504" width="10.85546875" style="148" customWidth="1"/>
    <col min="10505" max="10505" width="10.28515625" style="148" customWidth="1"/>
    <col min="10506" max="10506" width="47.5703125" style="148" customWidth="1"/>
    <col min="10507" max="10507" width="23.28515625" style="148" customWidth="1"/>
    <col min="10508" max="10508" width="16.7109375" style="148" bestFit="1" customWidth="1"/>
    <col min="10509" max="10752" width="9.140625" style="148"/>
    <col min="10753" max="10753" width="3.28515625" style="148" customWidth="1"/>
    <col min="10754" max="10754" width="19" style="148" customWidth="1"/>
    <col min="10755" max="10755" width="7.42578125" style="148" customWidth="1"/>
    <col min="10756" max="10756" width="14.85546875" style="148" customWidth="1"/>
    <col min="10757" max="10757" width="21.85546875" style="148" customWidth="1"/>
    <col min="10758" max="10758" width="13.42578125" style="148" bestFit="1" customWidth="1"/>
    <col min="10759" max="10759" width="0.5703125" style="148" customWidth="1"/>
    <col min="10760" max="10760" width="10.85546875" style="148" customWidth="1"/>
    <col min="10761" max="10761" width="10.28515625" style="148" customWidth="1"/>
    <col min="10762" max="10762" width="47.5703125" style="148" customWidth="1"/>
    <col min="10763" max="10763" width="23.28515625" style="148" customWidth="1"/>
    <col min="10764" max="10764" width="16.7109375" style="148" bestFit="1" customWidth="1"/>
    <col min="10765" max="11008" width="9.140625" style="148"/>
    <col min="11009" max="11009" width="3.28515625" style="148" customWidth="1"/>
    <col min="11010" max="11010" width="19" style="148" customWidth="1"/>
    <col min="11011" max="11011" width="7.42578125" style="148" customWidth="1"/>
    <col min="11012" max="11012" width="14.85546875" style="148" customWidth="1"/>
    <col min="11013" max="11013" width="21.85546875" style="148" customWidth="1"/>
    <col min="11014" max="11014" width="13.42578125" style="148" bestFit="1" customWidth="1"/>
    <col min="11015" max="11015" width="0.5703125" style="148" customWidth="1"/>
    <col min="11016" max="11016" width="10.85546875" style="148" customWidth="1"/>
    <col min="11017" max="11017" width="10.28515625" style="148" customWidth="1"/>
    <col min="11018" max="11018" width="47.5703125" style="148" customWidth="1"/>
    <col min="11019" max="11019" width="23.28515625" style="148" customWidth="1"/>
    <col min="11020" max="11020" width="16.7109375" style="148" bestFit="1" customWidth="1"/>
    <col min="11021" max="11264" width="9.140625" style="148"/>
    <col min="11265" max="11265" width="3.28515625" style="148" customWidth="1"/>
    <col min="11266" max="11266" width="19" style="148" customWidth="1"/>
    <col min="11267" max="11267" width="7.42578125" style="148" customWidth="1"/>
    <col min="11268" max="11268" width="14.85546875" style="148" customWidth="1"/>
    <col min="11269" max="11269" width="21.85546875" style="148" customWidth="1"/>
    <col min="11270" max="11270" width="13.42578125" style="148" bestFit="1" customWidth="1"/>
    <col min="11271" max="11271" width="0.5703125" style="148" customWidth="1"/>
    <col min="11272" max="11272" width="10.85546875" style="148" customWidth="1"/>
    <col min="11273" max="11273" width="10.28515625" style="148" customWidth="1"/>
    <col min="11274" max="11274" width="47.5703125" style="148" customWidth="1"/>
    <col min="11275" max="11275" width="23.28515625" style="148" customWidth="1"/>
    <col min="11276" max="11276" width="16.7109375" style="148" bestFit="1" customWidth="1"/>
    <col min="11277" max="11520" width="9.140625" style="148"/>
    <col min="11521" max="11521" width="3.28515625" style="148" customWidth="1"/>
    <col min="11522" max="11522" width="19" style="148" customWidth="1"/>
    <col min="11523" max="11523" width="7.42578125" style="148" customWidth="1"/>
    <col min="11524" max="11524" width="14.85546875" style="148" customWidth="1"/>
    <col min="11525" max="11525" width="21.85546875" style="148" customWidth="1"/>
    <col min="11526" max="11526" width="13.42578125" style="148" bestFit="1" customWidth="1"/>
    <col min="11527" max="11527" width="0.5703125" style="148" customWidth="1"/>
    <col min="11528" max="11528" width="10.85546875" style="148" customWidth="1"/>
    <col min="11529" max="11529" width="10.28515625" style="148" customWidth="1"/>
    <col min="11530" max="11530" width="47.5703125" style="148" customWidth="1"/>
    <col min="11531" max="11531" width="23.28515625" style="148" customWidth="1"/>
    <col min="11532" max="11532" width="16.7109375" style="148" bestFit="1" customWidth="1"/>
    <col min="11533" max="11776" width="9.140625" style="148"/>
    <col min="11777" max="11777" width="3.28515625" style="148" customWidth="1"/>
    <col min="11778" max="11778" width="19" style="148" customWidth="1"/>
    <col min="11779" max="11779" width="7.42578125" style="148" customWidth="1"/>
    <col min="11780" max="11780" width="14.85546875" style="148" customWidth="1"/>
    <col min="11781" max="11781" width="21.85546875" style="148" customWidth="1"/>
    <col min="11782" max="11782" width="13.42578125" style="148" bestFit="1" customWidth="1"/>
    <col min="11783" max="11783" width="0.5703125" style="148" customWidth="1"/>
    <col min="11784" max="11784" width="10.85546875" style="148" customWidth="1"/>
    <col min="11785" max="11785" width="10.28515625" style="148" customWidth="1"/>
    <col min="11786" max="11786" width="47.5703125" style="148" customWidth="1"/>
    <col min="11787" max="11787" width="23.28515625" style="148" customWidth="1"/>
    <col min="11788" max="11788" width="16.7109375" style="148" bestFit="1" customWidth="1"/>
    <col min="11789" max="12032" width="9.140625" style="148"/>
    <col min="12033" max="12033" width="3.28515625" style="148" customWidth="1"/>
    <col min="12034" max="12034" width="19" style="148" customWidth="1"/>
    <col min="12035" max="12035" width="7.42578125" style="148" customWidth="1"/>
    <col min="12036" max="12036" width="14.85546875" style="148" customWidth="1"/>
    <col min="12037" max="12037" width="21.85546875" style="148" customWidth="1"/>
    <col min="12038" max="12038" width="13.42578125" style="148" bestFit="1" customWidth="1"/>
    <col min="12039" max="12039" width="0.5703125" style="148" customWidth="1"/>
    <col min="12040" max="12040" width="10.85546875" style="148" customWidth="1"/>
    <col min="12041" max="12041" width="10.28515625" style="148" customWidth="1"/>
    <col min="12042" max="12042" width="47.5703125" style="148" customWidth="1"/>
    <col min="12043" max="12043" width="23.28515625" style="148" customWidth="1"/>
    <col min="12044" max="12044" width="16.7109375" style="148" bestFit="1" customWidth="1"/>
    <col min="12045" max="12288" width="9.140625" style="148"/>
    <col min="12289" max="12289" width="3.28515625" style="148" customWidth="1"/>
    <col min="12290" max="12290" width="19" style="148" customWidth="1"/>
    <col min="12291" max="12291" width="7.42578125" style="148" customWidth="1"/>
    <col min="12292" max="12292" width="14.85546875" style="148" customWidth="1"/>
    <col min="12293" max="12293" width="21.85546875" style="148" customWidth="1"/>
    <col min="12294" max="12294" width="13.42578125" style="148" bestFit="1" customWidth="1"/>
    <col min="12295" max="12295" width="0.5703125" style="148" customWidth="1"/>
    <col min="12296" max="12296" width="10.85546875" style="148" customWidth="1"/>
    <col min="12297" max="12297" width="10.28515625" style="148" customWidth="1"/>
    <col min="12298" max="12298" width="47.5703125" style="148" customWidth="1"/>
    <col min="12299" max="12299" width="23.28515625" style="148" customWidth="1"/>
    <col min="12300" max="12300" width="16.7109375" style="148" bestFit="1" customWidth="1"/>
    <col min="12301" max="12544" width="9.140625" style="148"/>
    <col min="12545" max="12545" width="3.28515625" style="148" customWidth="1"/>
    <col min="12546" max="12546" width="19" style="148" customWidth="1"/>
    <col min="12547" max="12547" width="7.42578125" style="148" customWidth="1"/>
    <col min="12548" max="12548" width="14.85546875" style="148" customWidth="1"/>
    <col min="12549" max="12549" width="21.85546875" style="148" customWidth="1"/>
    <col min="12550" max="12550" width="13.42578125" style="148" bestFit="1" customWidth="1"/>
    <col min="12551" max="12551" width="0.5703125" style="148" customWidth="1"/>
    <col min="12552" max="12552" width="10.85546875" style="148" customWidth="1"/>
    <col min="12553" max="12553" width="10.28515625" style="148" customWidth="1"/>
    <col min="12554" max="12554" width="47.5703125" style="148" customWidth="1"/>
    <col min="12555" max="12555" width="23.28515625" style="148" customWidth="1"/>
    <col min="12556" max="12556" width="16.7109375" style="148" bestFit="1" customWidth="1"/>
    <col min="12557" max="12800" width="9.140625" style="148"/>
    <col min="12801" max="12801" width="3.28515625" style="148" customWidth="1"/>
    <col min="12802" max="12802" width="19" style="148" customWidth="1"/>
    <col min="12803" max="12803" width="7.42578125" style="148" customWidth="1"/>
    <col min="12804" max="12804" width="14.85546875" style="148" customWidth="1"/>
    <col min="12805" max="12805" width="21.85546875" style="148" customWidth="1"/>
    <col min="12806" max="12806" width="13.42578125" style="148" bestFit="1" customWidth="1"/>
    <col min="12807" max="12807" width="0.5703125" style="148" customWidth="1"/>
    <col min="12808" max="12808" width="10.85546875" style="148" customWidth="1"/>
    <col min="12809" max="12809" width="10.28515625" style="148" customWidth="1"/>
    <col min="12810" max="12810" width="47.5703125" style="148" customWidth="1"/>
    <col min="12811" max="12811" width="23.28515625" style="148" customWidth="1"/>
    <col min="12812" max="12812" width="16.7109375" style="148" bestFit="1" customWidth="1"/>
    <col min="12813" max="13056" width="9.140625" style="148"/>
    <col min="13057" max="13057" width="3.28515625" style="148" customWidth="1"/>
    <col min="13058" max="13058" width="19" style="148" customWidth="1"/>
    <col min="13059" max="13059" width="7.42578125" style="148" customWidth="1"/>
    <col min="13060" max="13060" width="14.85546875" style="148" customWidth="1"/>
    <col min="13061" max="13061" width="21.85546875" style="148" customWidth="1"/>
    <col min="13062" max="13062" width="13.42578125" style="148" bestFit="1" customWidth="1"/>
    <col min="13063" max="13063" width="0.5703125" style="148" customWidth="1"/>
    <col min="13064" max="13064" width="10.85546875" style="148" customWidth="1"/>
    <col min="13065" max="13065" width="10.28515625" style="148" customWidth="1"/>
    <col min="13066" max="13066" width="47.5703125" style="148" customWidth="1"/>
    <col min="13067" max="13067" width="23.28515625" style="148" customWidth="1"/>
    <col min="13068" max="13068" width="16.7109375" style="148" bestFit="1" customWidth="1"/>
    <col min="13069" max="13312" width="9.140625" style="148"/>
    <col min="13313" max="13313" width="3.28515625" style="148" customWidth="1"/>
    <col min="13314" max="13314" width="19" style="148" customWidth="1"/>
    <col min="13315" max="13315" width="7.42578125" style="148" customWidth="1"/>
    <col min="13316" max="13316" width="14.85546875" style="148" customWidth="1"/>
    <col min="13317" max="13317" width="21.85546875" style="148" customWidth="1"/>
    <col min="13318" max="13318" width="13.42578125" style="148" bestFit="1" customWidth="1"/>
    <col min="13319" max="13319" width="0.5703125" style="148" customWidth="1"/>
    <col min="13320" max="13320" width="10.85546875" style="148" customWidth="1"/>
    <col min="13321" max="13321" width="10.28515625" style="148" customWidth="1"/>
    <col min="13322" max="13322" width="47.5703125" style="148" customWidth="1"/>
    <col min="13323" max="13323" width="23.28515625" style="148" customWidth="1"/>
    <col min="13324" max="13324" width="16.7109375" style="148" bestFit="1" customWidth="1"/>
    <col min="13325" max="13568" width="9.140625" style="148"/>
    <col min="13569" max="13569" width="3.28515625" style="148" customWidth="1"/>
    <col min="13570" max="13570" width="19" style="148" customWidth="1"/>
    <col min="13571" max="13571" width="7.42578125" style="148" customWidth="1"/>
    <col min="13572" max="13572" width="14.85546875" style="148" customWidth="1"/>
    <col min="13573" max="13573" width="21.85546875" style="148" customWidth="1"/>
    <col min="13574" max="13574" width="13.42578125" style="148" bestFit="1" customWidth="1"/>
    <col min="13575" max="13575" width="0.5703125" style="148" customWidth="1"/>
    <col min="13576" max="13576" width="10.85546875" style="148" customWidth="1"/>
    <col min="13577" max="13577" width="10.28515625" style="148" customWidth="1"/>
    <col min="13578" max="13578" width="47.5703125" style="148" customWidth="1"/>
    <col min="13579" max="13579" width="23.28515625" style="148" customWidth="1"/>
    <col min="13580" max="13580" width="16.7109375" style="148" bestFit="1" customWidth="1"/>
    <col min="13581" max="13824" width="9.140625" style="148"/>
    <col min="13825" max="13825" width="3.28515625" style="148" customWidth="1"/>
    <col min="13826" max="13826" width="19" style="148" customWidth="1"/>
    <col min="13827" max="13827" width="7.42578125" style="148" customWidth="1"/>
    <col min="13828" max="13828" width="14.85546875" style="148" customWidth="1"/>
    <col min="13829" max="13829" width="21.85546875" style="148" customWidth="1"/>
    <col min="13830" max="13830" width="13.42578125" style="148" bestFit="1" customWidth="1"/>
    <col min="13831" max="13831" width="0.5703125" style="148" customWidth="1"/>
    <col min="13832" max="13832" width="10.85546875" style="148" customWidth="1"/>
    <col min="13833" max="13833" width="10.28515625" style="148" customWidth="1"/>
    <col min="13834" max="13834" width="47.5703125" style="148" customWidth="1"/>
    <col min="13835" max="13835" width="23.28515625" style="148" customWidth="1"/>
    <col min="13836" max="13836" width="16.7109375" style="148" bestFit="1" customWidth="1"/>
    <col min="13837" max="14080" width="9.140625" style="148"/>
    <col min="14081" max="14081" width="3.28515625" style="148" customWidth="1"/>
    <col min="14082" max="14082" width="19" style="148" customWidth="1"/>
    <col min="14083" max="14083" width="7.42578125" style="148" customWidth="1"/>
    <col min="14084" max="14084" width="14.85546875" style="148" customWidth="1"/>
    <col min="14085" max="14085" width="21.85546875" style="148" customWidth="1"/>
    <col min="14086" max="14086" width="13.42578125" style="148" bestFit="1" customWidth="1"/>
    <col min="14087" max="14087" width="0.5703125" style="148" customWidth="1"/>
    <col min="14088" max="14088" width="10.85546875" style="148" customWidth="1"/>
    <col min="14089" max="14089" width="10.28515625" style="148" customWidth="1"/>
    <col min="14090" max="14090" width="47.5703125" style="148" customWidth="1"/>
    <col min="14091" max="14091" width="23.28515625" style="148" customWidth="1"/>
    <col min="14092" max="14092" width="16.7109375" style="148" bestFit="1" customWidth="1"/>
    <col min="14093" max="14336" width="9.140625" style="148"/>
    <col min="14337" max="14337" width="3.28515625" style="148" customWidth="1"/>
    <col min="14338" max="14338" width="19" style="148" customWidth="1"/>
    <col min="14339" max="14339" width="7.42578125" style="148" customWidth="1"/>
    <col min="14340" max="14340" width="14.85546875" style="148" customWidth="1"/>
    <col min="14341" max="14341" width="21.85546875" style="148" customWidth="1"/>
    <col min="14342" max="14342" width="13.42578125" style="148" bestFit="1" customWidth="1"/>
    <col min="14343" max="14343" width="0.5703125" style="148" customWidth="1"/>
    <col min="14344" max="14344" width="10.85546875" style="148" customWidth="1"/>
    <col min="14345" max="14345" width="10.28515625" style="148" customWidth="1"/>
    <col min="14346" max="14346" width="47.5703125" style="148" customWidth="1"/>
    <col min="14347" max="14347" width="23.28515625" style="148" customWidth="1"/>
    <col min="14348" max="14348" width="16.7109375" style="148" bestFit="1" customWidth="1"/>
    <col min="14349" max="14592" width="9.140625" style="148"/>
    <col min="14593" max="14593" width="3.28515625" style="148" customWidth="1"/>
    <col min="14594" max="14594" width="19" style="148" customWidth="1"/>
    <col min="14595" max="14595" width="7.42578125" style="148" customWidth="1"/>
    <col min="14596" max="14596" width="14.85546875" style="148" customWidth="1"/>
    <col min="14597" max="14597" width="21.85546875" style="148" customWidth="1"/>
    <col min="14598" max="14598" width="13.42578125" style="148" bestFit="1" customWidth="1"/>
    <col min="14599" max="14599" width="0.5703125" style="148" customWidth="1"/>
    <col min="14600" max="14600" width="10.85546875" style="148" customWidth="1"/>
    <col min="14601" max="14601" width="10.28515625" style="148" customWidth="1"/>
    <col min="14602" max="14602" width="47.5703125" style="148" customWidth="1"/>
    <col min="14603" max="14603" width="23.28515625" style="148" customWidth="1"/>
    <col min="14604" max="14604" width="16.7109375" style="148" bestFit="1" customWidth="1"/>
    <col min="14605" max="14848" width="9.140625" style="148"/>
    <col min="14849" max="14849" width="3.28515625" style="148" customWidth="1"/>
    <col min="14850" max="14850" width="19" style="148" customWidth="1"/>
    <col min="14851" max="14851" width="7.42578125" style="148" customWidth="1"/>
    <col min="14852" max="14852" width="14.85546875" style="148" customWidth="1"/>
    <col min="14853" max="14853" width="21.85546875" style="148" customWidth="1"/>
    <col min="14854" max="14854" width="13.42578125" style="148" bestFit="1" customWidth="1"/>
    <col min="14855" max="14855" width="0.5703125" style="148" customWidth="1"/>
    <col min="14856" max="14856" width="10.85546875" style="148" customWidth="1"/>
    <col min="14857" max="14857" width="10.28515625" style="148" customWidth="1"/>
    <col min="14858" max="14858" width="47.5703125" style="148" customWidth="1"/>
    <col min="14859" max="14859" width="23.28515625" style="148" customWidth="1"/>
    <col min="14860" max="14860" width="16.7109375" style="148" bestFit="1" customWidth="1"/>
    <col min="14861" max="15104" width="9.140625" style="148"/>
    <col min="15105" max="15105" width="3.28515625" style="148" customWidth="1"/>
    <col min="15106" max="15106" width="19" style="148" customWidth="1"/>
    <col min="15107" max="15107" width="7.42578125" style="148" customWidth="1"/>
    <col min="15108" max="15108" width="14.85546875" style="148" customWidth="1"/>
    <col min="15109" max="15109" width="21.85546875" style="148" customWidth="1"/>
    <col min="15110" max="15110" width="13.42578125" style="148" bestFit="1" customWidth="1"/>
    <col min="15111" max="15111" width="0.5703125" style="148" customWidth="1"/>
    <col min="15112" max="15112" width="10.85546875" style="148" customWidth="1"/>
    <col min="15113" max="15113" width="10.28515625" style="148" customWidth="1"/>
    <col min="15114" max="15114" width="47.5703125" style="148" customWidth="1"/>
    <col min="15115" max="15115" width="23.28515625" style="148" customWidth="1"/>
    <col min="15116" max="15116" width="16.7109375" style="148" bestFit="1" customWidth="1"/>
    <col min="15117" max="15360" width="9.140625" style="148"/>
    <col min="15361" max="15361" width="3.28515625" style="148" customWidth="1"/>
    <col min="15362" max="15362" width="19" style="148" customWidth="1"/>
    <col min="15363" max="15363" width="7.42578125" style="148" customWidth="1"/>
    <col min="15364" max="15364" width="14.85546875" style="148" customWidth="1"/>
    <col min="15365" max="15365" width="21.85546875" style="148" customWidth="1"/>
    <col min="15366" max="15366" width="13.42578125" style="148" bestFit="1" customWidth="1"/>
    <col min="15367" max="15367" width="0.5703125" style="148" customWidth="1"/>
    <col min="15368" max="15368" width="10.85546875" style="148" customWidth="1"/>
    <col min="15369" max="15369" width="10.28515625" style="148" customWidth="1"/>
    <col min="15370" max="15370" width="47.5703125" style="148" customWidth="1"/>
    <col min="15371" max="15371" width="23.28515625" style="148" customWidth="1"/>
    <col min="15372" max="15372" width="16.7109375" style="148" bestFit="1" customWidth="1"/>
    <col min="15373" max="15616" width="9.140625" style="148"/>
    <col min="15617" max="15617" width="3.28515625" style="148" customWidth="1"/>
    <col min="15618" max="15618" width="19" style="148" customWidth="1"/>
    <col min="15619" max="15619" width="7.42578125" style="148" customWidth="1"/>
    <col min="15620" max="15620" width="14.85546875" style="148" customWidth="1"/>
    <col min="15621" max="15621" width="21.85546875" style="148" customWidth="1"/>
    <col min="15622" max="15622" width="13.42578125" style="148" bestFit="1" customWidth="1"/>
    <col min="15623" max="15623" width="0.5703125" style="148" customWidth="1"/>
    <col min="15624" max="15624" width="10.85546875" style="148" customWidth="1"/>
    <col min="15625" max="15625" width="10.28515625" style="148" customWidth="1"/>
    <col min="15626" max="15626" width="47.5703125" style="148" customWidth="1"/>
    <col min="15627" max="15627" width="23.28515625" style="148" customWidth="1"/>
    <col min="15628" max="15628" width="16.7109375" style="148" bestFit="1" customWidth="1"/>
    <col min="15629" max="15872" width="9.140625" style="148"/>
    <col min="15873" max="15873" width="3.28515625" style="148" customWidth="1"/>
    <col min="15874" max="15874" width="19" style="148" customWidth="1"/>
    <col min="15875" max="15875" width="7.42578125" style="148" customWidth="1"/>
    <col min="15876" max="15876" width="14.85546875" style="148" customWidth="1"/>
    <col min="15877" max="15877" width="21.85546875" style="148" customWidth="1"/>
    <col min="15878" max="15878" width="13.42578125" style="148" bestFit="1" customWidth="1"/>
    <col min="15879" max="15879" width="0.5703125" style="148" customWidth="1"/>
    <col min="15880" max="15880" width="10.85546875" style="148" customWidth="1"/>
    <col min="15881" max="15881" width="10.28515625" style="148" customWidth="1"/>
    <col min="15882" max="15882" width="47.5703125" style="148" customWidth="1"/>
    <col min="15883" max="15883" width="23.28515625" style="148" customWidth="1"/>
    <col min="15884" max="15884" width="16.7109375" style="148" bestFit="1" customWidth="1"/>
    <col min="15885" max="16128" width="9.140625" style="148"/>
    <col min="16129" max="16129" width="3.28515625" style="148" customWidth="1"/>
    <col min="16130" max="16130" width="19" style="148" customWidth="1"/>
    <col min="16131" max="16131" width="7.42578125" style="148" customWidth="1"/>
    <col min="16132" max="16132" width="14.85546875" style="148" customWidth="1"/>
    <col min="16133" max="16133" width="21.85546875" style="148" customWidth="1"/>
    <col min="16134" max="16134" width="13.42578125" style="148" bestFit="1" customWidth="1"/>
    <col min="16135" max="16135" width="0.5703125" style="148" customWidth="1"/>
    <col min="16136" max="16136" width="10.85546875" style="148" customWidth="1"/>
    <col min="16137" max="16137" width="10.28515625" style="148" customWidth="1"/>
    <col min="16138" max="16138" width="47.5703125" style="148" customWidth="1"/>
    <col min="16139" max="16139" width="23.28515625" style="148" customWidth="1"/>
    <col min="16140" max="16140" width="16.7109375" style="148" bestFit="1" customWidth="1"/>
    <col min="16141" max="16384" width="9.140625" style="148"/>
  </cols>
  <sheetData>
    <row r="1" spans="1:166" s="147" customFormat="1" ht="63" customHeight="1"/>
    <row r="2" spans="1:166" s="147" customFormat="1" ht="15" customHeight="1">
      <c r="A2" s="148"/>
      <c r="B2" s="149"/>
      <c r="C2" s="149"/>
      <c r="D2" s="149"/>
      <c r="E2" s="149"/>
      <c r="F2" s="149"/>
      <c r="G2" s="149"/>
      <c r="H2" s="149"/>
    </row>
    <row r="3" spans="1:166" s="147" customFormat="1" ht="53.45" customHeight="1">
      <c r="A3" s="148"/>
      <c r="B3" s="150"/>
      <c r="C3" s="151"/>
      <c r="D3" s="152"/>
      <c r="E3" s="152" t="s">
        <v>70</v>
      </c>
      <c r="F3" s="406" t="s">
        <v>71</v>
      </c>
      <c r="G3" s="406"/>
      <c r="H3" s="406"/>
    </row>
    <row r="4" spans="1:166" s="147" customFormat="1" ht="81" customHeight="1">
      <c r="A4" s="148"/>
      <c r="B4" s="407" t="s">
        <v>72</v>
      </c>
      <c r="C4" s="407"/>
      <c r="D4" s="407"/>
      <c r="E4" s="407"/>
      <c r="F4" s="407"/>
      <c r="G4" s="407"/>
      <c r="H4" s="407"/>
    </row>
    <row r="5" spans="1:166" s="147" customFormat="1" ht="44.25" customHeight="1">
      <c r="A5" s="153"/>
      <c r="B5" s="154" t="s">
        <v>1</v>
      </c>
      <c r="C5" s="155">
        <v>6.2</v>
      </c>
      <c r="D5" s="154" t="s">
        <v>2</v>
      </c>
      <c r="E5" s="156">
        <v>44317</v>
      </c>
      <c r="F5" s="157"/>
      <c r="G5" s="148"/>
      <c r="I5" s="158"/>
      <c r="J5" s="159"/>
      <c r="K5" s="159"/>
    </row>
    <row r="7" spans="1:166" ht="108" customHeight="1">
      <c r="B7" s="408" t="s">
        <v>73</v>
      </c>
      <c r="C7" s="408"/>
      <c r="D7" s="408"/>
      <c r="E7" s="408"/>
      <c r="F7" s="408"/>
      <c r="G7" s="408"/>
      <c r="H7" s="408"/>
      <c r="I7" s="160"/>
    </row>
    <row r="9" spans="1:166" ht="10.5" customHeight="1">
      <c r="B9" s="161"/>
      <c r="C9" s="161"/>
      <c r="D9" s="161"/>
      <c r="E9" s="161"/>
      <c r="F9" s="161"/>
      <c r="G9" s="161"/>
      <c r="H9" s="161"/>
      <c r="I9" s="161"/>
      <c r="J9" s="160"/>
    </row>
    <row r="10" spans="1:166" ht="17.25" customHeight="1">
      <c r="B10" s="162" t="s">
        <v>74</v>
      </c>
      <c r="C10" s="157"/>
      <c r="D10" s="157"/>
      <c r="E10" s="157"/>
      <c r="F10" s="157"/>
      <c r="G10" s="157"/>
    </row>
    <row r="11" spans="1:166" ht="9.9499999999999993" customHeight="1">
      <c r="B11" s="163"/>
      <c r="C11" s="157"/>
      <c r="D11" s="157"/>
      <c r="E11" s="157"/>
      <c r="F11" s="157"/>
      <c r="G11" s="157"/>
    </row>
    <row r="12" spans="1:166" ht="15.95" customHeight="1">
      <c r="B12" s="163"/>
      <c r="C12" s="157"/>
      <c r="D12" s="409"/>
      <c r="E12" s="411" t="s">
        <v>13</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row>
    <row r="13" spans="1:166" ht="15.95" customHeight="1">
      <c r="B13" s="163"/>
      <c r="C13" s="157"/>
      <c r="D13" s="410"/>
      <c r="E13" s="411"/>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c r="EF13" s="157"/>
      <c r="EG13" s="157"/>
      <c r="EH13" s="157"/>
      <c r="EI13" s="157"/>
      <c r="EJ13" s="157"/>
      <c r="EK13" s="157"/>
      <c r="EL13" s="157"/>
      <c r="EM13" s="157"/>
      <c r="EN13" s="157"/>
      <c r="EO13" s="157"/>
      <c r="EP13" s="157"/>
      <c r="EQ13" s="157"/>
      <c r="ER13" s="157"/>
      <c r="ES13" s="157"/>
      <c r="ET13" s="157"/>
      <c r="EU13" s="157"/>
      <c r="EV13" s="157"/>
      <c r="EW13" s="157"/>
      <c r="EX13" s="157"/>
      <c r="EY13" s="157"/>
      <c r="EZ13" s="157"/>
      <c r="FA13" s="157"/>
      <c r="FB13" s="157"/>
      <c r="FC13" s="157"/>
      <c r="FD13" s="157"/>
      <c r="FE13" s="157"/>
      <c r="FF13" s="157"/>
      <c r="FG13" s="157"/>
      <c r="FH13" s="157"/>
      <c r="FI13" s="157"/>
      <c r="FJ13" s="157"/>
    </row>
    <row r="14" spans="1:166" ht="17.25" customHeight="1">
      <c r="B14" s="164" t="str">
        <f>IF(MOD(D12,1)&lt;=0,"",IF(MOD(D12,1)=0.5,"","ERROR: Rating must be in 0.5 star increment"))</f>
        <v/>
      </c>
      <c r="C14" s="157"/>
      <c r="D14" s="165"/>
      <c r="E14" s="157"/>
      <c r="F14" s="157"/>
      <c r="G14" s="157"/>
    </row>
    <row r="15" spans="1:166" ht="3.75" customHeight="1">
      <c r="B15" s="166"/>
      <c r="C15" s="166"/>
      <c r="D15" s="167"/>
      <c r="E15" s="165"/>
      <c r="F15" s="166"/>
      <c r="G15" s="166"/>
    </row>
    <row r="16" spans="1:166" ht="15.95" customHeight="1">
      <c r="B16" s="163"/>
      <c r="C16" s="163"/>
      <c r="D16" s="409"/>
      <c r="E16" s="411" t="s">
        <v>13</v>
      </c>
      <c r="F16" s="163"/>
      <c r="G16" s="163"/>
    </row>
    <row r="17" spans="1:10" ht="15.95" customHeight="1">
      <c r="B17" s="163"/>
      <c r="C17" s="163"/>
      <c r="D17" s="410"/>
      <c r="E17" s="411"/>
      <c r="F17" s="163"/>
      <c r="G17" s="163"/>
    </row>
    <row r="18" spans="1:10" ht="13.5" customHeight="1">
      <c r="B18" s="164" t="str">
        <f>IF(MOD(D16,1)&lt;=0,"",IF(MOD(D16,1)=0.5,"","ERROR: Rating must be in 0.5 star increment"))</f>
        <v/>
      </c>
      <c r="D18" s="168"/>
      <c r="H18" s="169"/>
      <c r="I18" s="170"/>
    </row>
    <row r="19" spans="1:10" ht="15" customHeight="1">
      <c r="B19" s="164"/>
      <c r="H19" s="169"/>
      <c r="I19" s="170"/>
    </row>
    <row r="20" spans="1:10" ht="17.25" customHeight="1">
      <c r="B20" s="412" t="s">
        <v>75</v>
      </c>
      <c r="C20" s="412"/>
      <c r="D20" s="412"/>
      <c r="E20" s="412"/>
      <c r="F20" s="412"/>
      <c r="G20" s="412"/>
      <c r="H20" s="413"/>
      <c r="I20" s="413"/>
      <c r="J20" s="413"/>
    </row>
    <row r="21" spans="1:10" ht="9.9499999999999993" customHeight="1">
      <c r="B21" s="171"/>
      <c r="C21" s="171"/>
      <c r="D21" s="171"/>
      <c r="E21" s="171"/>
      <c r="F21" s="171"/>
      <c r="G21" s="171"/>
      <c r="H21" s="160"/>
      <c r="I21" s="160"/>
      <c r="J21" s="160"/>
    </row>
    <row r="22" spans="1:10" s="172" customFormat="1" ht="20.100000000000001" customHeight="1">
      <c r="B22" s="173" t="s">
        <v>3</v>
      </c>
      <c r="C22" s="174"/>
      <c r="D22" s="174"/>
      <c r="E22" s="174"/>
      <c r="F22" s="175"/>
      <c r="G22" s="176"/>
      <c r="H22" s="414"/>
      <c r="I22" s="415"/>
    </row>
    <row r="23" spans="1:10" s="172" customFormat="1" ht="20.100000000000001" customHeight="1">
      <c r="B23" s="177" t="s">
        <v>76</v>
      </c>
      <c r="C23" s="178"/>
      <c r="D23" s="178"/>
      <c r="E23" s="178"/>
      <c r="F23" s="179"/>
      <c r="G23" s="180"/>
      <c r="H23" s="394"/>
      <c r="I23" s="395"/>
    </row>
    <row r="24" spans="1:10" s="172" customFormat="1" ht="20.100000000000001" customHeight="1">
      <c r="B24" s="177" t="s">
        <v>77</v>
      </c>
      <c r="C24" s="181"/>
      <c r="D24" s="181"/>
      <c r="E24" s="181"/>
      <c r="F24" s="182"/>
      <c r="G24" s="183"/>
      <c r="H24" s="394"/>
      <c r="I24" s="395"/>
    </row>
    <row r="25" spans="1:10" s="172" customFormat="1" ht="20.100000000000001" customHeight="1">
      <c r="B25" s="184" t="s">
        <v>78</v>
      </c>
      <c r="C25" s="178"/>
      <c r="D25" s="178"/>
      <c r="E25" s="178"/>
      <c r="F25" s="179"/>
      <c r="G25" s="180"/>
      <c r="H25" s="394"/>
      <c r="I25" s="395"/>
    </row>
    <row r="26" spans="1:10" s="172" customFormat="1" ht="20.100000000000001" customHeight="1">
      <c r="B26" s="184" t="s">
        <v>79</v>
      </c>
      <c r="C26" s="178"/>
      <c r="D26" s="178"/>
      <c r="E26" s="178"/>
      <c r="F26" s="179"/>
      <c r="G26" s="180"/>
      <c r="H26" s="394"/>
      <c r="I26" s="395"/>
    </row>
    <row r="27" spans="1:10" s="172" customFormat="1" ht="20.100000000000001" customHeight="1">
      <c r="B27" s="184" t="s">
        <v>80</v>
      </c>
      <c r="C27" s="178"/>
      <c r="D27" s="178"/>
      <c r="E27" s="178"/>
      <c r="F27" s="179"/>
      <c r="G27" s="180"/>
      <c r="H27" s="394"/>
      <c r="I27" s="395"/>
    </row>
    <row r="28" spans="1:10" s="172" customFormat="1" ht="20.100000000000001" customHeight="1">
      <c r="B28" s="184" t="s">
        <v>81</v>
      </c>
      <c r="C28" s="178"/>
      <c r="D28" s="178"/>
      <c r="E28" s="178"/>
      <c r="F28" s="179"/>
      <c r="G28" s="180"/>
      <c r="H28" s="394"/>
      <c r="I28" s="395"/>
    </row>
    <row r="29" spans="1:10" s="172" customFormat="1" ht="20.100000000000001" customHeight="1">
      <c r="B29" s="184" t="s">
        <v>82</v>
      </c>
      <c r="C29" s="178"/>
      <c r="D29" s="178"/>
      <c r="E29" s="178"/>
      <c r="F29" s="179"/>
      <c r="G29" s="180"/>
      <c r="H29" s="394" t="s">
        <v>83</v>
      </c>
      <c r="I29" s="395"/>
    </row>
    <row r="30" spans="1:10" s="172" customFormat="1" ht="20.100000000000001" customHeight="1">
      <c r="B30" s="184" t="s">
        <v>84</v>
      </c>
      <c r="C30" s="178"/>
      <c r="D30" s="178"/>
      <c r="E30" s="178"/>
      <c r="F30" s="179"/>
      <c r="G30" s="180"/>
      <c r="H30" s="394"/>
      <c r="I30" s="395"/>
    </row>
    <row r="31" spans="1:10" s="172" customFormat="1" ht="20.100000000000001" customHeight="1">
      <c r="B31" s="184" t="s">
        <v>85</v>
      </c>
      <c r="C31" s="178"/>
      <c r="D31" s="178"/>
      <c r="E31" s="178"/>
      <c r="F31" s="179"/>
      <c r="G31" s="180"/>
      <c r="H31" s="394"/>
      <c r="I31" s="395"/>
    </row>
    <row r="32" spans="1:10" s="172" customFormat="1" ht="20.100000000000001" customHeight="1">
      <c r="A32" s="185"/>
      <c r="B32" s="186" t="s">
        <v>86</v>
      </c>
      <c r="C32" s="178"/>
      <c r="D32" s="178"/>
      <c r="E32" s="178"/>
      <c r="F32" s="187"/>
      <c r="G32" s="188"/>
      <c r="H32" s="396"/>
      <c r="I32" s="397"/>
    </row>
    <row r="33" spans="1:10" s="172" customFormat="1" ht="20.100000000000001" customHeight="1">
      <c r="A33" s="189"/>
      <c r="B33" s="190" t="str">
        <f>IF(H23="","",IF(H23&gt;=15000,"","Total Serviced Gymnasium Area (m²)"))</f>
        <v/>
      </c>
      <c r="C33" s="191"/>
      <c r="D33" s="191"/>
      <c r="E33" s="191"/>
      <c r="F33" s="192"/>
      <c r="G33" s="188"/>
      <c r="H33" s="398"/>
      <c r="I33" s="399"/>
    </row>
    <row r="34" spans="1:10" s="172" customFormat="1" ht="3" customHeight="1">
      <c r="B34" s="186"/>
      <c r="C34" s="178"/>
      <c r="D34" s="178"/>
      <c r="E34" s="178"/>
      <c r="F34" s="178"/>
      <c r="G34" s="180"/>
      <c r="H34" s="193"/>
      <c r="I34" s="176"/>
    </row>
    <row r="35" spans="1:10" s="172" customFormat="1" ht="20.100000000000001" customHeight="1">
      <c r="B35" s="173" t="s">
        <v>87</v>
      </c>
      <c r="C35" s="194"/>
      <c r="D35" s="194"/>
      <c r="E35" s="194"/>
      <c r="F35" s="195" t="s">
        <v>88</v>
      </c>
      <c r="G35" s="196"/>
      <c r="H35" s="400"/>
      <c r="I35" s="401"/>
    </row>
    <row r="36" spans="1:10" s="172" customFormat="1" ht="20.100000000000001" customHeight="1">
      <c r="B36" s="197" t="str">
        <f>IF(SUM(H35:H38)=1,"","ERROR: Percentage breakdown must total 100%")</f>
        <v>ERROR: Percentage breakdown must total 100%</v>
      </c>
      <c r="C36" s="198"/>
      <c r="D36" s="198"/>
      <c r="E36" s="198"/>
      <c r="F36" s="199" t="s">
        <v>89</v>
      </c>
      <c r="G36" s="200"/>
      <c r="H36" s="402"/>
      <c r="I36" s="403"/>
    </row>
    <row r="37" spans="1:10" s="172" customFormat="1" ht="20.100000000000001" customHeight="1">
      <c r="B37" s="201"/>
      <c r="C37" s="198"/>
      <c r="D37" s="198"/>
      <c r="E37" s="198"/>
      <c r="F37" s="199" t="s">
        <v>90</v>
      </c>
      <c r="G37" s="200"/>
      <c r="H37" s="402"/>
      <c r="I37" s="403"/>
    </row>
    <row r="38" spans="1:10" s="172" customFormat="1" ht="20.100000000000001" customHeight="1">
      <c r="B38" s="202"/>
      <c r="C38" s="203"/>
      <c r="D38" s="203"/>
      <c r="E38" s="203"/>
      <c r="F38" s="204" t="s">
        <v>91</v>
      </c>
      <c r="G38" s="200"/>
      <c r="H38" s="404"/>
      <c r="I38" s="405"/>
    </row>
    <row r="39" spans="1:10" ht="15" customHeight="1">
      <c r="B39" s="205"/>
      <c r="C39" s="206"/>
      <c r="D39" s="206"/>
      <c r="E39" s="206"/>
      <c r="F39" s="206"/>
      <c r="G39" s="206"/>
      <c r="H39" s="169"/>
    </row>
    <row r="40" spans="1:10" ht="1.5" customHeight="1">
      <c r="B40" s="207"/>
      <c r="C40" s="208"/>
      <c r="D40" s="208"/>
      <c r="E40" s="208"/>
      <c r="F40" s="208"/>
      <c r="G40" s="208"/>
      <c r="H40" s="209"/>
      <c r="I40" s="210"/>
    </row>
    <row r="41" spans="1:10" ht="15.75">
      <c r="B41" s="392" t="s">
        <v>10</v>
      </c>
      <c r="C41" s="392"/>
      <c r="D41" s="392"/>
      <c r="E41" s="392"/>
      <c r="F41" s="392"/>
      <c r="G41" s="392"/>
      <c r="H41" s="393"/>
      <c r="I41" s="393"/>
      <c r="J41" s="393"/>
    </row>
    <row r="42" spans="1:10" ht="1.5" customHeight="1">
      <c r="B42" s="211"/>
      <c r="C42" s="211"/>
      <c r="D42" s="211"/>
      <c r="E42" s="211"/>
      <c r="F42" s="211"/>
      <c r="G42" s="211"/>
      <c r="H42" s="212"/>
      <c r="I42" s="212"/>
      <c r="J42" s="160"/>
    </row>
    <row r="43" spans="1:10" ht="9.9499999999999993" customHeight="1">
      <c r="F43" s="213"/>
      <c r="G43" s="213"/>
      <c r="J43" s="214"/>
    </row>
    <row r="44" spans="1:10" s="150" customFormat="1" ht="18" hidden="1" customHeight="1">
      <c r="A44" s="148"/>
      <c r="B44" s="215"/>
      <c r="C44" s="215"/>
      <c r="D44" s="216" t="s">
        <v>92</v>
      </c>
      <c r="E44" s="215"/>
      <c r="F44" s="215"/>
      <c r="G44" s="215"/>
      <c r="H44" s="217"/>
      <c r="J44" s="214"/>
    </row>
    <row r="45" spans="1:10" s="150" customFormat="1" ht="18" hidden="1" customHeight="1">
      <c r="A45" s="148"/>
      <c r="D45" s="390" t="str">
        <f>IF(ISNUMBER(F99),F99,"")</f>
        <v/>
      </c>
      <c r="E45" s="390"/>
      <c r="F45" s="390"/>
      <c r="G45" s="218"/>
      <c r="H45" s="219" t="s">
        <v>93</v>
      </c>
      <c r="I45" s="220"/>
      <c r="J45" s="214"/>
    </row>
    <row r="46" spans="1:10" ht="18" hidden="1" customHeight="1">
      <c r="D46" s="221" t="str">
        <f>CONCATENATE("Maximum Emissions at ",D12, " Star NABERS Energy")</f>
        <v>Maximum Emissions at  Star NABERS Energy</v>
      </c>
      <c r="E46" s="213"/>
      <c r="G46" s="213"/>
      <c r="J46" s="214"/>
    </row>
    <row r="47" spans="1:10" ht="18" hidden="1" customHeight="1">
      <c r="D47" s="390" t="str">
        <f>IF(ISNUMBER(H102),H102,"")</f>
        <v/>
      </c>
      <c r="E47" s="390"/>
      <c r="F47" s="390"/>
      <c r="G47" s="218"/>
      <c r="H47" s="219" t="s">
        <v>93</v>
      </c>
      <c r="I47" s="220"/>
      <c r="J47" s="222"/>
    </row>
    <row r="48" spans="1:10" ht="18" hidden="1" customHeight="1">
      <c r="D48" s="223"/>
      <c r="E48" s="223"/>
      <c r="F48" s="223"/>
      <c r="G48" s="218"/>
      <c r="H48" s="219"/>
      <c r="I48" s="220"/>
      <c r="J48" s="222"/>
    </row>
    <row r="49" spans="2:10" ht="18" customHeight="1">
      <c r="D49" s="216" t="s">
        <v>94</v>
      </c>
      <c r="E49" s="215"/>
      <c r="F49" s="215"/>
      <c r="G49" s="215"/>
      <c r="H49" s="217"/>
      <c r="J49" s="222"/>
    </row>
    <row r="50" spans="2:10" ht="18" customHeight="1">
      <c r="D50" s="390" t="e">
        <f>SUMPRODUCT(F58:F61,H110:H113)</f>
        <v>#N/A</v>
      </c>
      <c r="E50" s="390"/>
      <c r="F50" s="390"/>
      <c r="G50" s="218"/>
      <c r="H50" s="219" t="s">
        <v>93</v>
      </c>
      <c r="I50" s="220"/>
      <c r="J50" s="222"/>
    </row>
    <row r="51" spans="2:10" ht="18" customHeight="1">
      <c r="D51" s="223"/>
      <c r="E51" s="223"/>
      <c r="F51" s="223"/>
      <c r="G51" s="218"/>
      <c r="H51" s="219"/>
      <c r="I51" s="220"/>
      <c r="J51" s="222"/>
    </row>
    <row r="52" spans="2:10" ht="18" customHeight="1">
      <c r="D52" s="216" t="s">
        <v>95</v>
      </c>
      <c r="E52" s="215"/>
      <c r="F52" s="215"/>
      <c r="G52" s="215"/>
      <c r="H52" s="217"/>
      <c r="J52" s="222"/>
    </row>
    <row r="53" spans="2:10" ht="18" customHeight="1">
      <c r="D53" s="390" t="e">
        <f>SUMPRODUCT(F58:F61,I110:I113)</f>
        <v>#N/A</v>
      </c>
      <c r="E53" s="390"/>
      <c r="F53" s="390"/>
      <c r="G53" s="218"/>
      <c r="H53" s="219" t="s">
        <v>93</v>
      </c>
      <c r="I53" s="220"/>
      <c r="J53" s="222"/>
    </row>
    <row r="54" spans="2:10" ht="18" customHeight="1">
      <c r="D54" s="223"/>
      <c r="E54" s="223"/>
      <c r="F54" s="223"/>
      <c r="G54" s="218"/>
      <c r="H54" s="219"/>
      <c r="I54" s="220"/>
      <c r="J54" s="222"/>
    </row>
    <row r="55" spans="2:10" ht="11.25" customHeight="1">
      <c r="J55" s="222"/>
    </row>
    <row r="56" spans="2:10" ht="18" customHeight="1">
      <c r="D56" s="171" t="s">
        <v>96</v>
      </c>
      <c r="J56" s="222"/>
    </row>
    <row r="57" spans="2:10" s="224" customFormat="1" ht="3" customHeight="1">
      <c r="B57" s="225"/>
      <c r="C57" s="225"/>
      <c r="D57" s="225"/>
      <c r="E57" s="225"/>
      <c r="F57" s="225"/>
      <c r="G57" s="225"/>
      <c r="H57" s="226"/>
      <c r="J57" s="227"/>
    </row>
    <row r="58" spans="2:10" s="224" customFormat="1" ht="12.75" customHeight="1">
      <c r="C58" s="171"/>
      <c r="D58" s="171"/>
      <c r="E58" s="228" t="s">
        <v>88</v>
      </c>
      <c r="F58" s="229" t="str">
        <f>IF(ISNUMBER(H35*L107/H116),H35*L107/H116,"")</f>
        <v/>
      </c>
      <c r="G58" s="230"/>
      <c r="H58" s="219" t="s">
        <v>97</v>
      </c>
      <c r="I58" s="160"/>
      <c r="J58" s="160"/>
    </row>
    <row r="59" spans="2:10" s="224" customFormat="1" ht="12.75" customHeight="1">
      <c r="B59" s="225"/>
      <c r="C59" s="225"/>
      <c r="D59" s="215"/>
      <c r="E59" s="228" t="s">
        <v>89</v>
      </c>
      <c r="F59" s="229" t="str">
        <f>IF(ISNUMBER(H36*L107),H36*L107,"")</f>
        <v/>
      </c>
      <c r="G59" s="231"/>
      <c r="H59" s="219" t="s">
        <v>98</v>
      </c>
      <c r="J59" s="227"/>
    </row>
    <row r="60" spans="2:10" s="224" customFormat="1" ht="12.75" customHeight="1">
      <c r="B60" s="215"/>
      <c r="C60" s="213"/>
      <c r="D60" s="213"/>
      <c r="E60" s="228" t="s">
        <v>90</v>
      </c>
      <c r="F60" s="229" t="str">
        <f>IF(ISNUMBER(H37*L107/H117),H37*L107/H117,"")</f>
        <v/>
      </c>
      <c r="G60" s="232"/>
      <c r="H60" s="219" t="s">
        <v>99</v>
      </c>
      <c r="J60" s="227"/>
    </row>
    <row r="61" spans="2:10" s="224" customFormat="1" ht="12.75" customHeight="1">
      <c r="B61" s="215"/>
      <c r="C61" s="213"/>
      <c r="D61" s="213"/>
      <c r="E61" s="228" t="s">
        <v>91</v>
      </c>
      <c r="F61" s="229" t="str">
        <f>IF(ISNUMBER(H38*L107/H118),H38*L107/H118,"")</f>
        <v/>
      </c>
      <c r="G61" s="232"/>
      <c r="H61" s="219" t="s">
        <v>100</v>
      </c>
      <c r="J61" s="227"/>
    </row>
    <row r="62" spans="2:10" s="224" customFormat="1" ht="9.9499999999999993" customHeight="1">
      <c r="B62" s="215"/>
      <c r="C62" s="213"/>
      <c r="D62" s="213"/>
      <c r="E62" s="228"/>
      <c r="F62" s="233"/>
      <c r="G62" s="232"/>
      <c r="H62" s="219"/>
      <c r="J62" s="227"/>
    </row>
    <row r="63" spans="2:10" s="224" customFormat="1" ht="1.5" customHeight="1">
      <c r="B63" s="234"/>
      <c r="C63" s="235"/>
      <c r="D63" s="235"/>
      <c r="E63" s="236"/>
      <c r="F63" s="236"/>
      <c r="G63" s="235"/>
      <c r="H63" s="236"/>
      <c r="I63" s="236"/>
      <c r="J63" s="227"/>
    </row>
    <row r="64" spans="2:10" s="224" customFormat="1" ht="9.9499999999999993" customHeight="1">
      <c r="B64" s="215"/>
      <c r="C64" s="213"/>
      <c r="D64" s="213"/>
      <c r="G64" s="213"/>
      <c r="J64" s="227"/>
    </row>
    <row r="65" spans="2:10" s="224" customFormat="1" ht="18" customHeight="1">
      <c r="B65" s="225"/>
      <c r="C65" s="225"/>
      <c r="D65" s="216" t="s">
        <v>101</v>
      </c>
      <c r="E65" s="215"/>
      <c r="F65" s="215"/>
      <c r="G65" s="215"/>
      <c r="H65" s="217"/>
      <c r="I65" s="148"/>
      <c r="J65" s="227"/>
    </row>
    <row r="66" spans="2:10" s="224" customFormat="1" ht="18" customHeight="1">
      <c r="B66" s="225"/>
      <c r="C66" s="225"/>
      <c r="D66" s="391" t="str">
        <f>IF(ISNUMBER(L126),L126,"")</f>
        <v/>
      </c>
      <c r="E66" s="391"/>
      <c r="F66" s="391"/>
      <c r="G66" s="237"/>
      <c r="H66" s="238" t="s">
        <v>102</v>
      </c>
      <c r="I66" s="239"/>
      <c r="J66" s="227"/>
    </row>
    <row r="67" spans="2:10" s="224" customFormat="1" ht="18" customHeight="1">
      <c r="B67" s="225"/>
      <c r="C67" s="225"/>
      <c r="D67" s="221" t="str">
        <f>CONCATENATE("Maximum Water Consumption at ",D16, " Star NABERS Water")</f>
        <v>Maximum Water Consumption at  Star NABERS Water</v>
      </c>
      <c r="E67" s="213"/>
      <c r="F67" s="148"/>
      <c r="G67" s="213"/>
      <c r="H67" s="148"/>
      <c r="I67" s="148"/>
      <c r="J67" s="227"/>
    </row>
    <row r="68" spans="2:10" ht="18" customHeight="1">
      <c r="B68" s="215"/>
      <c r="C68" s="215"/>
      <c r="D68" s="391" t="str">
        <f>IF(ISNUMBER(L129),L129,"")</f>
        <v/>
      </c>
      <c r="E68" s="391"/>
      <c r="F68" s="391"/>
      <c r="G68" s="237"/>
      <c r="H68" s="238" t="s">
        <v>102</v>
      </c>
      <c r="I68" s="239"/>
    </row>
    <row r="69" spans="2:10" ht="11.25" customHeight="1">
      <c r="B69" s="215"/>
      <c r="C69" s="215"/>
    </row>
    <row r="70" spans="2:10" ht="3" customHeight="1">
      <c r="B70" s="215"/>
      <c r="C70" s="215"/>
      <c r="D70" s="215"/>
      <c r="E70" s="215"/>
      <c r="F70" s="215"/>
      <c r="G70" s="215"/>
      <c r="H70" s="240"/>
      <c r="J70" s="241"/>
    </row>
    <row r="71" spans="2:10" ht="30" customHeight="1">
      <c r="B71" s="215"/>
      <c r="C71" s="215"/>
      <c r="D71" s="215"/>
      <c r="E71" s="215"/>
      <c r="F71" s="215"/>
      <c r="G71" s="215"/>
      <c r="H71" s="240"/>
      <c r="J71" s="241"/>
    </row>
    <row r="72" spans="2:10" ht="1.5" customHeight="1">
      <c r="B72" s="234"/>
      <c r="C72" s="234"/>
      <c r="D72" s="234"/>
      <c r="E72" s="234"/>
      <c r="F72" s="234"/>
      <c r="G72" s="234"/>
      <c r="H72" s="242"/>
      <c r="I72" s="210"/>
      <c r="J72" s="241"/>
    </row>
    <row r="73" spans="2:10" ht="12.75" hidden="1" customHeight="1">
      <c r="B73" s="215"/>
      <c r="C73" s="215"/>
      <c r="D73" s="215"/>
      <c r="E73" s="215"/>
      <c r="F73" s="215"/>
      <c r="G73" s="215"/>
      <c r="H73" s="240"/>
      <c r="J73" s="241"/>
    </row>
    <row r="74" spans="2:10" hidden="1">
      <c r="B74" s="243"/>
      <c r="C74" s="243"/>
      <c r="D74" s="243"/>
      <c r="E74" s="243"/>
      <c r="F74" s="243"/>
      <c r="G74" s="243"/>
    </row>
    <row r="75" spans="2:10" hidden="1">
      <c r="B75" s="214" t="s">
        <v>21</v>
      </c>
      <c r="C75" s="214"/>
      <c r="D75" s="214"/>
      <c r="E75" s="214"/>
      <c r="F75" s="214"/>
      <c r="G75" s="214"/>
    </row>
    <row r="76" spans="2:10" hidden="1">
      <c r="B76" s="148" t="s">
        <v>55</v>
      </c>
      <c r="H76" s="148" t="e">
        <f>VLOOKUP($H$22,'Climate by postcode'!$A$3:$E$3730,5,FALSE)</f>
        <v>#N/A</v>
      </c>
      <c r="J76" s="244" t="s">
        <v>103</v>
      </c>
    </row>
    <row r="77" spans="2:10" hidden="1">
      <c r="B77" s="148" t="s">
        <v>104</v>
      </c>
      <c r="H77" s="148" t="e">
        <f>VLOOKUP(H76,SGEx!#REF!,3)</f>
        <v>#N/A</v>
      </c>
      <c r="I77" s="148" t="s">
        <v>103</v>
      </c>
      <c r="J77" s="148" t="e">
        <f>H77</f>
        <v>#N/A</v>
      </c>
    </row>
    <row r="78" spans="2:10" hidden="1">
      <c r="B78" s="148" t="s">
        <v>105</v>
      </c>
      <c r="H78" s="148" t="e">
        <f>VLOOKUP(H76,SGEx!#REF!,2)</f>
        <v>#N/A</v>
      </c>
      <c r="I78" s="148" t="s">
        <v>106</v>
      </c>
      <c r="J78" s="148" t="e">
        <f>H78/H116</f>
        <v>#N/A</v>
      </c>
    </row>
    <row r="79" spans="2:10" hidden="1">
      <c r="B79" s="148" t="s">
        <v>107</v>
      </c>
      <c r="H79" s="148" t="e">
        <f>VLOOKUP(H76,SGEx!#REF!,5)</f>
        <v>#N/A</v>
      </c>
      <c r="I79" s="148" t="s">
        <v>108</v>
      </c>
      <c r="J79" s="148" t="e">
        <f>H79/H117</f>
        <v>#N/A</v>
      </c>
    </row>
    <row r="80" spans="2:10" hidden="1">
      <c r="B80" s="148" t="s">
        <v>109</v>
      </c>
      <c r="H80" s="148" t="e">
        <f>VLOOKUP(H76,SGEx!#REF!,4)</f>
        <v>#N/A</v>
      </c>
      <c r="I80" s="148" t="s">
        <v>110</v>
      </c>
      <c r="J80" s="148" t="e">
        <f>H80/H118</f>
        <v>#N/A</v>
      </c>
    </row>
    <row r="81" spans="2:11" hidden="1"/>
    <row r="82" spans="2:11" hidden="1">
      <c r="B82" s="148" t="s">
        <v>111</v>
      </c>
      <c r="H82" s="148" t="e">
        <f>VLOOKUP($H$22,'Climate by postcode'!$A$4:$D$3730,2,0)</f>
        <v>#N/A</v>
      </c>
    </row>
    <row r="83" spans="2:11" hidden="1">
      <c r="B83" s="148" t="s">
        <v>112</v>
      </c>
      <c r="H83" s="148" t="e">
        <f>VLOOKUP($H22,'Climate by postcode'!$A$4:$D$3730,3,0)</f>
        <v>#N/A</v>
      </c>
    </row>
    <row r="84" spans="2:11" hidden="1">
      <c r="B84" s="148" t="s">
        <v>113</v>
      </c>
      <c r="H84" s="148" t="e">
        <f>VLOOKUP($H$22,'Climate by postcode'!$A$4:$D$3730,4,0)</f>
        <v>#N/A</v>
      </c>
    </row>
    <row r="85" spans="2:11" hidden="1"/>
    <row r="86" spans="2:11" hidden="1">
      <c r="B86" s="214" t="s">
        <v>114</v>
      </c>
      <c r="C86" s="214"/>
      <c r="D86" s="214"/>
      <c r="E86" s="214"/>
      <c r="F86" s="214"/>
      <c r="G86" s="214"/>
      <c r="H86" s="245" t="s">
        <v>115</v>
      </c>
      <c r="K86" s="246" t="s">
        <v>116</v>
      </c>
    </row>
    <row r="87" spans="2:11" hidden="1">
      <c r="B87" s="247" t="s">
        <v>117</v>
      </c>
      <c r="C87" s="247"/>
      <c r="D87" s="247"/>
      <c r="E87" s="247"/>
      <c r="F87" s="247"/>
      <c r="G87" s="247"/>
      <c r="H87" s="248">
        <f>H23*H27/357.2</f>
        <v>0</v>
      </c>
      <c r="J87" s="249" t="s">
        <v>118</v>
      </c>
      <c r="K87" s="250">
        <f>H28/60.25</f>
        <v>0</v>
      </c>
    </row>
    <row r="88" spans="2:11" hidden="1">
      <c r="B88" s="247" t="s">
        <v>119</v>
      </c>
      <c r="C88" s="247"/>
      <c r="D88" s="247"/>
      <c r="E88" s="247"/>
      <c r="F88" s="247"/>
      <c r="G88" s="247"/>
      <c r="H88" s="248">
        <f>H24*H28/60</f>
        <v>0</v>
      </c>
      <c r="J88" s="249" t="s">
        <v>120</v>
      </c>
      <c r="K88" s="250">
        <f>H27/359.56</f>
        <v>0</v>
      </c>
    </row>
    <row r="89" spans="2:11" hidden="1">
      <c r="B89" s="247" t="s">
        <v>121</v>
      </c>
      <c r="C89" s="247"/>
      <c r="D89" s="247"/>
      <c r="E89" s="247"/>
      <c r="F89" s="247"/>
      <c r="G89" s="247"/>
      <c r="H89" s="248" t="e">
        <f>H84*H88/H23</f>
        <v>#N/A</v>
      </c>
      <c r="J89" s="249" t="s">
        <v>122</v>
      </c>
      <c r="K89" s="250" t="e">
        <f>H24/H23</f>
        <v>#DIV/0!</v>
      </c>
    </row>
    <row r="90" spans="2:11" hidden="1">
      <c r="B90" s="247" t="s">
        <v>123</v>
      </c>
      <c r="C90" s="247"/>
      <c r="D90" s="247"/>
      <c r="E90" s="247"/>
      <c r="F90" s="247"/>
      <c r="G90" s="247"/>
      <c r="H90" s="248" t="e">
        <f>H83*H88/H23</f>
        <v>#N/A</v>
      </c>
      <c r="J90" s="249" t="s">
        <v>124</v>
      </c>
      <c r="K90" s="250" t="e">
        <f>H33/H23</f>
        <v>#DIV/0!</v>
      </c>
    </row>
    <row r="91" spans="2:11" hidden="1">
      <c r="B91" s="247" t="s">
        <v>125</v>
      </c>
      <c r="C91" s="247"/>
      <c r="D91" s="247"/>
      <c r="E91" s="247"/>
      <c r="F91" s="247"/>
      <c r="G91" s="247"/>
      <c r="H91" s="248">
        <f>IF(H29="Multi storey",1,0)</f>
        <v>0</v>
      </c>
      <c r="J91" s="249" t="s">
        <v>125</v>
      </c>
      <c r="K91" s="250">
        <f>IF(H29="Multi storey",1,0)</f>
        <v>0</v>
      </c>
    </row>
    <row r="92" spans="2:11" hidden="1">
      <c r="B92" s="247" t="s">
        <v>126</v>
      </c>
      <c r="C92" s="247"/>
      <c r="D92" s="247"/>
      <c r="E92" s="247"/>
      <c r="F92" s="247"/>
      <c r="G92" s="247"/>
      <c r="H92" s="251" t="e">
        <f>H25/H23</f>
        <v>#DIV/0!</v>
      </c>
      <c r="J92" s="249" t="s">
        <v>126</v>
      </c>
      <c r="K92" s="250" t="e">
        <f>H25/H23</f>
        <v>#DIV/0!</v>
      </c>
    </row>
    <row r="93" spans="2:11" hidden="1">
      <c r="B93" s="247" t="s">
        <v>127</v>
      </c>
      <c r="C93" s="247"/>
      <c r="D93" s="247"/>
      <c r="E93" s="247"/>
      <c r="F93" s="247"/>
      <c r="G93" s="247"/>
      <c r="H93" s="251" t="e">
        <f>H26/H23</f>
        <v>#DIV/0!</v>
      </c>
      <c r="J93" s="249" t="s">
        <v>127</v>
      </c>
      <c r="K93" s="250" t="e">
        <f>H26/H23</f>
        <v>#DIV/0!</v>
      </c>
    </row>
    <row r="94" spans="2:11" hidden="1">
      <c r="J94" s="249" t="s">
        <v>128</v>
      </c>
      <c r="K94" s="250" t="e">
        <f>H30/H23</f>
        <v>#DIV/0!</v>
      </c>
    </row>
    <row r="95" spans="2:11" hidden="1">
      <c r="B95" s="214" t="s">
        <v>129</v>
      </c>
      <c r="C95" s="214"/>
    </row>
    <row r="96" spans="2:11" hidden="1">
      <c r="B96" s="247" t="s">
        <v>130</v>
      </c>
      <c r="C96" s="247"/>
      <c r="D96" s="247"/>
      <c r="E96" s="247"/>
      <c r="F96" s="247"/>
      <c r="G96" s="247"/>
      <c r="H96" s="252" t="e">
        <f>31.03+23.45*H91+1.01*10^(-1)*H89+4.38*10^(-4)*H87+H92*944+H93*204</f>
        <v>#N/A</v>
      </c>
      <c r="J96" s="249" t="s">
        <v>130</v>
      </c>
      <c r="K96" s="250" t="e">
        <f>(0.5+0.105*K87+35.54*K88+64.08*K91+7.9*K89+150.52*K92+100.35*K93+420.87*K94+1868.87*K90)</f>
        <v>#DIV/0!</v>
      </c>
    </row>
    <row r="97" spans="2:12" hidden="1">
      <c r="B97" s="247" t="s">
        <v>131</v>
      </c>
      <c r="C97" s="247"/>
      <c r="D97" s="247"/>
      <c r="E97" s="247"/>
      <c r="F97" s="247"/>
      <c r="G97" s="247"/>
      <c r="H97" s="252" t="e">
        <f>0.116*H90</f>
        <v>#N/A</v>
      </c>
      <c r="J97" s="249"/>
      <c r="K97" s="249"/>
    </row>
    <row r="98" spans="2:12" hidden="1">
      <c r="B98" s="247" t="s">
        <v>132</v>
      </c>
      <c r="C98" s="247"/>
      <c r="D98" s="247"/>
      <c r="E98" s="247"/>
      <c r="F98" s="247"/>
      <c r="G98" s="247"/>
      <c r="H98" s="252" t="e">
        <f>H96*H78+H97*H77</f>
        <v>#N/A</v>
      </c>
      <c r="J98" s="249" t="s">
        <v>132</v>
      </c>
      <c r="K98" s="253" t="e">
        <f>K96*H78</f>
        <v>#DIV/0!</v>
      </c>
    </row>
    <row r="99" spans="2:12" hidden="1">
      <c r="B99" s="247" t="s">
        <v>133</v>
      </c>
      <c r="C99" s="247"/>
      <c r="D99" s="247"/>
      <c r="E99" s="247"/>
      <c r="F99" s="389" t="e">
        <f>H98*H23</f>
        <v>#N/A</v>
      </c>
      <c r="G99" s="389"/>
      <c r="H99" s="389"/>
      <c r="J99" s="249" t="s">
        <v>133</v>
      </c>
      <c r="K99" s="254" t="e">
        <f>K98*H23</f>
        <v>#DIV/0!</v>
      </c>
    </row>
    <row r="100" spans="2:12" hidden="1"/>
    <row r="101" spans="2:12" hidden="1">
      <c r="B101" s="255" t="s">
        <v>134</v>
      </c>
      <c r="C101" s="255"/>
      <c r="D101" s="147"/>
    </row>
    <row r="102" spans="2:12" hidden="1">
      <c r="B102" s="147" t="s">
        <v>135</v>
      </c>
      <c r="C102" s="256"/>
      <c r="D102" s="256"/>
      <c r="E102" s="256"/>
      <c r="F102" s="256"/>
      <c r="G102" s="256"/>
      <c r="H102" s="257" t="e">
        <f>H103*H23</f>
        <v>#N/A</v>
      </c>
      <c r="K102" s="258" t="e">
        <f>K103*H23</f>
        <v>#DIV/0!</v>
      </c>
    </row>
    <row r="103" spans="2:12" hidden="1">
      <c r="B103" s="147" t="s">
        <v>136</v>
      </c>
      <c r="C103" s="256"/>
      <c r="D103" s="256"/>
      <c r="E103" s="256"/>
      <c r="F103" s="256"/>
      <c r="G103" s="256"/>
      <c r="H103" s="259" t="e">
        <f>H104*H98/100</f>
        <v>#N/A</v>
      </c>
      <c r="K103" s="260" t="e">
        <f>K104*K98/100</f>
        <v>#DIV/0!</v>
      </c>
    </row>
    <row r="104" spans="2:12" hidden="1">
      <c r="B104" s="261" t="s">
        <v>137</v>
      </c>
      <c r="C104" s="261"/>
      <c r="D104" s="261"/>
      <c r="E104" s="261"/>
      <c r="F104" s="261"/>
      <c r="G104" s="261"/>
      <c r="H104" s="262">
        <f>VLOOKUP(D12,BenchmarkFactors!$B$22:$C$33,2,FALSE)</f>
        <v>185.5</v>
      </c>
      <c r="J104" s="263"/>
      <c r="K104" s="249">
        <f>VLOOKUP(D12,BenchmarkFactors!$B$22:$C$33,2,FALSE)</f>
        <v>185.5</v>
      </c>
    </row>
    <row r="105" spans="2:12" hidden="1"/>
    <row r="106" spans="2:12" hidden="1">
      <c r="B106" s="148" t="s">
        <v>138</v>
      </c>
      <c r="H106" s="148" t="e">
        <f>(H35*J78+H36*J77+H37*J79+H38*J80)</f>
        <v>#N/A</v>
      </c>
      <c r="I106" s="148" t="s">
        <v>103</v>
      </c>
      <c r="K106" s="148" t="e">
        <f>(H35*J78+H36*J77+H37*J79+H38*J80)</f>
        <v>#N/A</v>
      </c>
      <c r="L106" s="148" t="s">
        <v>103</v>
      </c>
    </row>
    <row r="107" spans="2:12" hidden="1">
      <c r="B107" s="148" t="s">
        <v>139</v>
      </c>
      <c r="H107" s="148" t="e">
        <f>H102/H106</f>
        <v>#N/A</v>
      </c>
      <c r="K107" s="264" t="e">
        <f>K102/K106</f>
        <v>#DIV/0!</v>
      </c>
      <c r="L107" s="264" t="e">
        <f>IF(H23&lt;15000,K107,H107)</f>
        <v>#DIV/0!</v>
      </c>
    </row>
    <row r="108" spans="2:12" hidden="1"/>
    <row r="109" spans="2:12" hidden="1">
      <c r="B109" s="214" t="s">
        <v>140</v>
      </c>
      <c r="C109" s="214"/>
      <c r="D109" s="214"/>
      <c r="E109" s="214"/>
      <c r="F109" s="214"/>
      <c r="G109" s="214"/>
      <c r="H109" s="265" t="s">
        <v>141</v>
      </c>
      <c r="I109" s="265" t="s">
        <v>142</v>
      </c>
    </row>
    <row r="110" spans="2:12" hidden="1">
      <c r="B110" s="148" t="s">
        <v>105</v>
      </c>
      <c r="H110" s="266" t="e">
        <f>VLOOKUP(K110,'NGA Factors 2020'!$C$2:$L$20,9,FALSE)</f>
        <v>#N/A</v>
      </c>
      <c r="I110" s="266" t="e">
        <f>VLOOKUP(K110,'NGA Factors 2020'!$C$2:$L$20,8,FALSE)</f>
        <v>#N/A</v>
      </c>
      <c r="J110" s="148" t="s">
        <v>106</v>
      </c>
      <c r="K110" s="148" t="e">
        <f>CONCATENATE(H76,F35)</f>
        <v>#N/A</v>
      </c>
    </row>
    <row r="111" spans="2:12" hidden="1">
      <c r="B111" s="148" t="s">
        <v>143</v>
      </c>
      <c r="H111" s="266">
        <v>6.4629999999999993E-2</v>
      </c>
      <c r="I111" s="266" t="e">
        <f>VLOOKUP(K111,'NGA Factors 2020'!$C$2:$L$20,8,FALSE)</f>
        <v>#N/A</v>
      </c>
      <c r="J111" s="148" t="s">
        <v>103</v>
      </c>
      <c r="K111" s="148" t="e">
        <f>CONCATENATE($H$76,F36)</f>
        <v>#N/A</v>
      </c>
    </row>
    <row r="112" spans="2:12" hidden="1">
      <c r="B112" s="148" t="s">
        <v>107</v>
      </c>
      <c r="H112" s="148">
        <f>'NGA Factors 2020'!K18</f>
        <v>2.5174799999999999</v>
      </c>
      <c r="I112" s="148">
        <f>'NGA Factors 2020'!J18</f>
        <v>2.43648</v>
      </c>
      <c r="J112" s="148" t="s">
        <v>108</v>
      </c>
    </row>
    <row r="113" spans="1:12" hidden="1">
      <c r="B113" s="148" t="s">
        <v>109</v>
      </c>
      <c r="H113" s="148">
        <f>'NGA Factors 2020'!K19</f>
        <v>2.8486799999999999</v>
      </c>
      <c r="I113" s="148">
        <f>'NGA Factors 2020'!J19</f>
        <v>2.7097200000000004</v>
      </c>
      <c r="J113" s="148" t="s">
        <v>110</v>
      </c>
    </row>
    <row r="114" spans="1:12" hidden="1">
      <c r="H114" s="266"/>
    </row>
    <row r="115" spans="1:12" hidden="1">
      <c r="B115" s="214" t="s">
        <v>144</v>
      </c>
      <c r="C115" s="214"/>
      <c r="D115" s="214"/>
      <c r="E115" s="214"/>
      <c r="F115" s="214"/>
      <c r="G115" s="214"/>
      <c r="H115" s="266"/>
    </row>
    <row r="116" spans="1:12" hidden="1">
      <c r="B116" s="148" t="s">
        <v>88</v>
      </c>
      <c r="H116" s="148">
        <v>3.6</v>
      </c>
      <c r="I116" s="148" t="s">
        <v>145</v>
      </c>
    </row>
    <row r="117" spans="1:12" hidden="1">
      <c r="B117" s="148" t="s">
        <v>90</v>
      </c>
      <c r="H117" s="148">
        <v>22.1</v>
      </c>
      <c r="I117" s="148" t="s">
        <v>146</v>
      </c>
      <c r="J117" s="148" t="s">
        <v>69</v>
      </c>
      <c r="K117" s="148">
        <v>3.1800000000000001E-3</v>
      </c>
    </row>
    <row r="118" spans="1:12" hidden="1">
      <c r="B118" s="148" t="s">
        <v>91</v>
      </c>
      <c r="H118" s="148">
        <v>38.6</v>
      </c>
      <c r="I118" s="148" t="s">
        <v>147</v>
      </c>
      <c r="J118" s="148" t="s">
        <v>148</v>
      </c>
      <c r="K118" s="148">
        <f>0.0000148*H27</f>
        <v>0</v>
      </c>
    </row>
    <row r="119" spans="1:12" hidden="1">
      <c r="J119" s="148" t="s">
        <v>149</v>
      </c>
      <c r="K119" s="148">
        <f>0.01082*H28</f>
        <v>0</v>
      </c>
    </row>
    <row r="120" spans="1:12" hidden="1">
      <c r="A120" s="150"/>
      <c r="B120" s="214" t="s">
        <v>150</v>
      </c>
      <c r="C120" s="214"/>
      <c r="D120" s="214"/>
      <c r="E120" s="214"/>
      <c r="F120" s="214"/>
      <c r="G120" s="214"/>
      <c r="J120" s="148" t="s">
        <v>151</v>
      </c>
      <c r="K120" s="148" t="e">
        <f>0.0000399*H84</f>
        <v>#N/A</v>
      </c>
    </row>
    <row r="121" spans="1:12" hidden="1">
      <c r="A121" s="150"/>
      <c r="B121" s="148" t="s">
        <v>152</v>
      </c>
      <c r="H121" s="148">
        <v>0.169874</v>
      </c>
      <c r="J121" s="148" t="s">
        <v>153</v>
      </c>
      <c r="K121" s="148">
        <f>0.000019*H23</f>
        <v>0</v>
      </c>
    </row>
    <row r="122" spans="1:12" hidden="1">
      <c r="A122" s="150"/>
      <c r="B122" s="148" t="s">
        <v>154</v>
      </c>
      <c r="H122" s="148">
        <v>4884</v>
      </c>
      <c r="J122" s="148" t="s">
        <v>155</v>
      </c>
      <c r="K122" s="148" t="e">
        <f>5.42*H32/H23</f>
        <v>#DIV/0!</v>
      </c>
    </row>
    <row r="123" spans="1:12" hidden="1">
      <c r="A123" s="150"/>
      <c r="B123" s="148" t="s">
        <v>156</v>
      </c>
      <c r="H123" s="148">
        <v>9450</v>
      </c>
      <c r="J123" s="148" t="s">
        <v>157</v>
      </c>
      <c r="K123" s="148" t="e">
        <f>6.23*H30/H23</f>
        <v>#DIV/0!</v>
      </c>
    </row>
    <row r="124" spans="1:12" hidden="1">
      <c r="A124" s="150"/>
      <c r="B124" s="148" t="s">
        <v>158</v>
      </c>
      <c r="H124" s="148">
        <v>593</v>
      </c>
      <c r="J124" s="148" t="s">
        <v>159</v>
      </c>
      <c r="K124" s="267" t="e">
        <f>814*H31/H23</f>
        <v>#DIV/0!</v>
      </c>
    </row>
    <row r="125" spans="1:12" hidden="1">
      <c r="A125" s="150"/>
      <c r="B125" s="148" t="s">
        <v>160</v>
      </c>
      <c r="H125" s="148">
        <v>1.8510073333333334</v>
      </c>
      <c r="J125" s="148" t="s">
        <v>160</v>
      </c>
      <c r="K125" s="148" t="e">
        <f>SUM(K117:K124)</f>
        <v>#N/A</v>
      </c>
    </row>
    <row r="126" spans="1:12" hidden="1">
      <c r="A126" s="150"/>
      <c r="B126" s="148" t="s">
        <v>161</v>
      </c>
      <c r="H126" s="148">
        <f>H125*H23</f>
        <v>0</v>
      </c>
      <c r="J126" s="148" t="s">
        <v>161</v>
      </c>
      <c r="K126" s="148" t="e">
        <f>K125*H23</f>
        <v>#N/A</v>
      </c>
      <c r="L126" s="264" t="e">
        <f>IF(H23&lt;15000,K126,H126)</f>
        <v>#N/A</v>
      </c>
    </row>
    <row r="127" spans="1:12" hidden="1">
      <c r="A127" s="150"/>
      <c r="B127" s="261" t="s">
        <v>137</v>
      </c>
      <c r="C127" s="261"/>
      <c r="D127" s="261"/>
      <c r="E127" s="261"/>
      <c r="F127" s="261"/>
      <c r="G127" s="261"/>
      <c r="H127" s="262">
        <f>VLOOKUP(D16,BenchmarkFactors!$B$22:$C$33,2,FALSE)</f>
        <v>185.5</v>
      </c>
      <c r="J127" s="249" t="s">
        <v>137</v>
      </c>
      <c r="K127" s="249">
        <f>VLOOKUP(D16,BenchmarkFactors!$B$22:$C$33,2,FALSE)</f>
        <v>185.5</v>
      </c>
    </row>
    <row r="128" spans="1:12" hidden="1">
      <c r="A128" s="150"/>
      <c r="B128" s="148" t="s">
        <v>162</v>
      </c>
      <c r="H128" s="148">
        <f>H127*H125/100</f>
        <v>3.4336186033333336</v>
      </c>
      <c r="J128" s="148" t="s">
        <v>162</v>
      </c>
      <c r="K128" s="148" t="e">
        <f>K127*K125/100</f>
        <v>#N/A</v>
      </c>
    </row>
    <row r="129" spans="1:12" hidden="1">
      <c r="A129" s="150"/>
      <c r="B129" s="148" t="s">
        <v>163</v>
      </c>
      <c r="H129" s="148">
        <f>ROUNDDOWN(H128*H23,0)</f>
        <v>0</v>
      </c>
      <c r="J129" s="148" t="s">
        <v>162</v>
      </c>
      <c r="K129" s="148" t="e">
        <f>ROUNDDOWN(K128*H23,0)</f>
        <v>#N/A</v>
      </c>
      <c r="L129" s="264" t="e">
        <f>IF(H23&lt;15000,K129,H129)</f>
        <v>#N/A</v>
      </c>
    </row>
    <row r="130" spans="1:12" hidden="1">
      <c r="A130" s="150"/>
      <c r="B130" s="268"/>
      <c r="C130" s="268"/>
      <c r="D130" s="268"/>
      <c r="E130" s="268"/>
      <c r="F130" s="268"/>
      <c r="G130" s="268"/>
      <c r="H130" s="268"/>
      <c r="I130" s="268"/>
    </row>
    <row r="131" spans="1:12" hidden="1">
      <c r="A131" s="150"/>
    </row>
    <row r="132" spans="1:12" hidden="1"/>
    <row r="133" spans="1:12" hidden="1"/>
  </sheetData>
  <sheetProtection algorithmName="SHA-512" hashValue="0UsbXjMgYVS2C2PgkyjJnxlVqeT/vNwRA3dDQMCcUnYrHsur5sdEtFWI/FBIlSJG1iVRlpQqq16MHMl9zywWWg==" saltValue="RKNDAgreSc5R/COTogoF4w==" spinCount="100000" sheet="1" objects="1" scenarios="1"/>
  <mergeCells count="32">
    <mergeCell ref="H26:I26"/>
    <mergeCell ref="F3:H3"/>
    <mergeCell ref="B4:H4"/>
    <mergeCell ref="B7:H7"/>
    <mergeCell ref="D12:D13"/>
    <mergeCell ref="E12:E13"/>
    <mergeCell ref="D16:D17"/>
    <mergeCell ref="E16:E17"/>
    <mergeCell ref="B20:J20"/>
    <mergeCell ref="H22:I22"/>
    <mergeCell ref="H23:I23"/>
    <mergeCell ref="H24:I24"/>
    <mergeCell ref="H25:I25"/>
    <mergeCell ref="B41:J41"/>
    <mergeCell ref="H27:I27"/>
    <mergeCell ref="H28:I28"/>
    <mergeCell ref="H29:I29"/>
    <mergeCell ref="H30:I30"/>
    <mergeCell ref="H31:I31"/>
    <mergeCell ref="H32:I32"/>
    <mergeCell ref="H33:I33"/>
    <mergeCell ref="H35:I35"/>
    <mergeCell ref="H36:I36"/>
    <mergeCell ref="H37:I37"/>
    <mergeCell ref="H38:I38"/>
    <mergeCell ref="F99:H99"/>
    <mergeCell ref="D45:F45"/>
    <mergeCell ref="D47:F47"/>
    <mergeCell ref="D50:F50"/>
    <mergeCell ref="D53:F53"/>
    <mergeCell ref="D66:F66"/>
    <mergeCell ref="D68:F68"/>
  </mergeCells>
  <phoneticPr fontId="7" type="noConversion"/>
  <conditionalFormatting sqref="D12">
    <cfRule type="cellIs" dxfId="21" priority="9" stopIfTrue="1" operator="between">
      <formula>0</formula>
      <formula>5</formula>
    </cfRule>
  </conditionalFormatting>
  <conditionalFormatting sqref="D16">
    <cfRule type="cellIs" dxfId="20" priority="8" stopIfTrue="1" operator="between">
      <formula>0</formula>
      <formula>5</formula>
    </cfRule>
  </conditionalFormatting>
  <conditionalFormatting sqref="D45:F45">
    <cfRule type="expression" dxfId="19" priority="6" stopIfTrue="1">
      <formula>($D$12="")</formula>
    </cfRule>
  </conditionalFormatting>
  <conditionalFormatting sqref="D47:F48">
    <cfRule type="expression" dxfId="18" priority="7" stopIfTrue="1">
      <formula>($D$12="")</formula>
    </cfRule>
  </conditionalFormatting>
  <conditionalFormatting sqref="D50:F51">
    <cfRule type="expression" dxfId="17" priority="4" stopIfTrue="1">
      <formula>($D$12="")</formula>
    </cfRule>
  </conditionalFormatting>
  <conditionalFormatting sqref="D53:F54">
    <cfRule type="expression" dxfId="16" priority="3" stopIfTrue="1">
      <formula>($D$12="")</formula>
    </cfRule>
  </conditionalFormatting>
  <conditionalFormatting sqref="D66:F66 D68:F68">
    <cfRule type="expression" dxfId="15" priority="5" stopIfTrue="1">
      <formula>($D$16="")</formula>
    </cfRule>
  </conditionalFormatting>
  <conditionalFormatting sqref="F58:F61">
    <cfRule type="expression" dxfId="14" priority="2" stopIfTrue="1">
      <formula>($D$12="")</formula>
    </cfRule>
  </conditionalFormatting>
  <conditionalFormatting sqref="H18:H19">
    <cfRule type="cellIs" dxfId="13" priority="10" stopIfTrue="1" operator="between">
      <formula>0</formula>
      <formula>5</formula>
    </cfRule>
  </conditionalFormatting>
  <conditionalFormatting sqref="H35:H38">
    <cfRule type="expression" dxfId="12" priority="1" stopIfTrue="1">
      <formula>NOT(SUM($H$34:$H$37)=1)</formula>
    </cfRule>
  </conditionalFormatting>
  <conditionalFormatting sqref="I18:I19 B19">
    <cfRule type="expression" dxfId="11" priority="11" stopIfTrue="1">
      <formula>$B$14="stars"</formula>
    </cfRule>
  </conditionalFormatting>
  <dataValidations count="3">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83714A0C-A406-4B56-8FF3-22ACEE4C3B7C}"/>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BF91B949-25A1-439D-B8EC-988FA9AA3918}">
      <formula1>0</formula1>
      <formula2>6</formula2>
    </dataValidation>
    <dataValidation type="list" allowBlank="1" showInputMessage="1" showErrorMessage="1" sqref="H29:I2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WVP983069:WVQ983069" xr:uid="{073BCFC5-5B95-4BB7-9BC8-4FAF8B32E6EA}">
      <formula1>"&lt;Select&gt;, Single Storey, Multi Storey"</formula1>
    </dataValidation>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1ECCD-826B-4AB0-83D1-C36E1AA22242}">
  <sheetPr>
    <pageSetUpPr fitToPage="1"/>
  </sheetPr>
  <dimension ref="A1:FJ131"/>
  <sheetViews>
    <sheetView showGridLines="0" zoomScale="70" zoomScaleNormal="70" zoomScaleSheetLayoutView="100" workbookViewId="0">
      <selection activeCell="D12" sqref="D12:D13"/>
    </sheetView>
  </sheetViews>
  <sheetFormatPr defaultColWidth="9.140625" defaultRowHeight="12.75"/>
  <cols>
    <col min="1" max="1" width="3.28515625" style="148" customWidth="1"/>
    <col min="2" max="2" width="19" style="148" customWidth="1"/>
    <col min="3" max="3" width="7.42578125" style="148" customWidth="1"/>
    <col min="4" max="4" width="14.85546875" style="148" customWidth="1"/>
    <col min="5" max="5" width="21.85546875" style="148" customWidth="1"/>
    <col min="6" max="6" width="14.7109375" style="148" customWidth="1"/>
    <col min="7" max="7" width="0.5703125" style="148" customWidth="1"/>
    <col min="8" max="8" width="10.85546875" style="148" customWidth="1"/>
    <col min="9" max="9" width="10.28515625" style="148" customWidth="1"/>
    <col min="10" max="10" width="47.5703125" style="148" customWidth="1"/>
    <col min="11" max="11" width="23.28515625" style="148" customWidth="1"/>
    <col min="12" max="12" width="16.7109375" style="148" bestFit="1" customWidth="1"/>
    <col min="13" max="256" width="9.140625" style="148"/>
    <col min="257" max="257" width="3.28515625" style="148" customWidth="1"/>
    <col min="258" max="258" width="19" style="148" customWidth="1"/>
    <col min="259" max="259" width="7.42578125" style="148" customWidth="1"/>
    <col min="260" max="260" width="14.85546875" style="148" customWidth="1"/>
    <col min="261" max="261" width="21.85546875" style="148" customWidth="1"/>
    <col min="262" max="262" width="14.7109375" style="148" customWidth="1"/>
    <col min="263" max="263" width="0.5703125" style="148" customWidth="1"/>
    <col min="264" max="264" width="10.85546875" style="148" customWidth="1"/>
    <col min="265" max="265" width="10.28515625" style="148" customWidth="1"/>
    <col min="266" max="266" width="47.5703125" style="148" customWidth="1"/>
    <col min="267" max="267" width="23.28515625" style="148" customWidth="1"/>
    <col min="268" max="268" width="16.7109375" style="148" bestFit="1" customWidth="1"/>
    <col min="269" max="512" width="9.140625" style="148"/>
    <col min="513" max="513" width="3.28515625" style="148" customWidth="1"/>
    <col min="514" max="514" width="19" style="148" customWidth="1"/>
    <col min="515" max="515" width="7.42578125" style="148" customWidth="1"/>
    <col min="516" max="516" width="14.85546875" style="148" customWidth="1"/>
    <col min="517" max="517" width="21.85546875" style="148" customWidth="1"/>
    <col min="518" max="518" width="14.7109375" style="148" customWidth="1"/>
    <col min="519" max="519" width="0.5703125" style="148" customWidth="1"/>
    <col min="520" max="520" width="10.85546875" style="148" customWidth="1"/>
    <col min="521" max="521" width="10.28515625" style="148" customWidth="1"/>
    <col min="522" max="522" width="47.5703125" style="148" customWidth="1"/>
    <col min="523" max="523" width="23.28515625" style="148" customWidth="1"/>
    <col min="524" max="524" width="16.7109375" style="148" bestFit="1" customWidth="1"/>
    <col min="525" max="768" width="9.140625" style="148"/>
    <col min="769" max="769" width="3.28515625" style="148" customWidth="1"/>
    <col min="770" max="770" width="19" style="148" customWidth="1"/>
    <col min="771" max="771" width="7.42578125" style="148" customWidth="1"/>
    <col min="772" max="772" width="14.85546875" style="148" customWidth="1"/>
    <col min="773" max="773" width="21.85546875" style="148" customWidth="1"/>
    <col min="774" max="774" width="14.7109375" style="148" customWidth="1"/>
    <col min="775" max="775" width="0.5703125" style="148" customWidth="1"/>
    <col min="776" max="776" width="10.85546875" style="148" customWidth="1"/>
    <col min="777" max="777" width="10.28515625" style="148" customWidth="1"/>
    <col min="778" max="778" width="47.5703125" style="148" customWidth="1"/>
    <col min="779" max="779" width="23.28515625" style="148" customWidth="1"/>
    <col min="780" max="780" width="16.7109375" style="148" bestFit="1" customWidth="1"/>
    <col min="781" max="1024" width="9.140625" style="148"/>
    <col min="1025" max="1025" width="3.28515625" style="148" customWidth="1"/>
    <col min="1026" max="1026" width="19" style="148" customWidth="1"/>
    <col min="1027" max="1027" width="7.42578125" style="148" customWidth="1"/>
    <col min="1028" max="1028" width="14.85546875" style="148" customWidth="1"/>
    <col min="1029" max="1029" width="21.85546875" style="148" customWidth="1"/>
    <col min="1030" max="1030" width="14.7109375" style="148" customWidth="1"/>
    <col min="1031" max="1031" width="0.5703125" style="148" customWidth="1"/>
    <col min="1032" max="1032" width="10.85546875" style="148" customWidth="1"/>
    <col min="1033" max="1033" width="10.28515625" style="148" customWidth="1"/>
    <col min="1034" max="1034" width="47.5703125" style="148" customWidth="1"/>
    <col min="1035" max="1035" width="23.28515625" style="148" customWidth="1"/>
    <col min="1036" max="1036" width="16.7109375" style="148" bestFit="1" customWidth="1"/>
    <col min="1037" max="1280" width="9.140625" style="148"/>
    <col min="1281" max="1281" width="3.28515625" style="148" customWidth="1"/>
    <col min="1282" max="1282" width="19" style="148" customWidth="1"/>
    <col min="1283" max="1283" width="7.42578125" style="148" customWidth="1"/>
    <col min="1284" max="1284" width="14.85546875" style="148" customWidth="1"/>
    <col min="1285" max="1285" width="21.85546875" style="148" customWidth="1"/>
    <col min="1286" max="1286" width="14.7109375" style="148" customWidth="1"/>
    <col min="1287" max="1287" width="0.5703125" style="148" customWidth="1"/>
    <col min="1288" max="1288" width="10.85546875" style="148" customWidth="1"/>
    <col min="1289" max="1289" width="10.28515625" style="148" customWidth="1"/>
    <col min="1290" max="1290" width="47.5703125" style="148" customWidth="1"/>
    <col min="1291" max="1291" width="23.28515625" style="148" customWidth="1"/>
    <col min="1292" max="1292" width="16.7109375" style="148" bestFit="1" customWidth="1"/>
    <col min="1293" max="1536" width="9.140625" style="148"/>
    <col min="1537" max="1537" width="3.28515625" style="148" customWidth="1"/>
    <col min="1538" max="1538" width="19" style="148" customWidth="1"/>
    <col min="1539" max="1539" width="7.42578125" style="148" customWidth="1"/>
    <col min="1540" max="1540" width="14.85546875" style="148" customWidth="1"/>
    <col min="1541" max="1541" width="21.85546875" style="148" customWidth="1"/>
    <col min="1542" max="1542" width="14.7109375" style="148" customWidth="1"/>
    <col min="1543" max="1543" width="0.5703125" style="148" customWidth="1"/>
    <col min="1544" max="1544" width="10.85546875" style="148" customWidth="1"/>
    <col min="1545" max="1545" width="10.28515625" style="148" customWidth="1"/>
    <col min="1546" max="1546" width="47.5703125" style="148" customWidth="1"/>
    <col min="1547" max="1547" width="23.28515625" style="148" customWidth="1"/>
    <col min="1548" max="1548" width="16.7109375" style="148" bestFit="1" customWidth="1"/>
    <col min="1549" max="1792" width="9.140625" style="148"/>
    <col min="1793" max="1793" width="3.28515625" style="148" customWidth="1"/>
    <col min="1794" max="1794" width="19" style="148" customWidth="1"/>
    <col min="1795" max="1795" width="7.42578125" style="148" customWidth="1"/>
    <col min="1796" max="1796" width="14.85546875" style="148" customWidth="1"/>
    <col min="1797" max="1797" width="21.85546875" style="148" customWidth="1"/>
    <col min="1798" max="1798" width="14.7109375" style="148" customWidth="1"/>
    <col min="1799" max="1799" width="0.5703125" style="148" customWidth="1"/>
    <col min="1800" max="1800" width="10.85546875" style="148" customWidth="1"/>
    <col min="1801" max="1801" width="10.28515625" style="148" customWidth="1"/>
    <col min="1802" max="1802" width="47.5703125" style="148" customWidth="1"/>
    <col min="1803" max="1803" width="23.28515625" style="148" customWidth="1"/>
    <col min="1804" max="1804" width="16.7109375" style="148" bestFit="1" customWidth="1"/>
    <col min="1805" max="2048" width="9.140625" style="148"/>
    <col min="2049" max="2049" width="3.28515625" style="148" customWidth="1"/>
    <col min="2050" max="2050" width="19" style="148" customWidth="1"/>
    <col min="2051" max="2051" width="7.42578125" style="148" customWidth="1"/>
    <col min="2052" max="2052" width="14.85546875" style="148" customWidth="1"/>
    <col min="2053" max="2053" width="21.85546875" style="148" customWidth="1"/>
    <col min="2054" max="2054" width="14.7109375" style="148" customWidth="1"/>
    <col min="2055" max="2055" width="0.5703125" style="148" customWidth="1"/>
    <col min="2056" max="2056" width="10.85546875" style="148" customWidth="1"/>
    <col min="2057" max="2057" width="10.28515625" style="148" customWidth="1"/>
    <col min="2058" max="2058" width="47.5703125" style="148" customWidth="1"/>
    <col min="2059" max="2059" width="23.28515625" style="148" customWidth="1"/>
    <col min="2060" max="2060" width="16.7109375" style="148" bestFit="1" customWidth="1"/>
    <col min="2061" max="2304" width="9.140625" style="148"/>
    <col min="2305" max="2305" width="3.28515625" style="148" customWidth="1"/>
    <col min="2306" max="2306" width="19" style="148" customWidth="1"/>
    <col min="2307" max="2307" width="7.42578125" style="148" customWidth="1"/>
    <col min="2308" max="2308" width="14.85546875" style="148" customWidth="1"/>
    <col min="2309" max="2309" width="21.85546875" style="148" customWidth="1"/>
    <col min="2310" max="2310" width="14.7109375" style="148" customWidth="1"/>
    <col min="2311" max="2311" width="0.5703125" style="148" customWidth="1"/>
    <col min="2312" max="2312" width="10.85546875" style="148" customWidth="1"/>
    <col min="2313" max="2313" width="10.28515625" style="148" customWidth="1"/>
    <col min="2314" max="2314" width="47.5703125" style="148" customWidth="1"/>
    <col min="2315" max="2315" width="23.28515625" style="148" customWidth="1"/>
    <col min="2316" max="2316" width="16.7109375" style="148" bestFit="1" customWidth="1"/>
    <col min="2317" max="2560" width="9.140625" style="148"/>
    <col min="2561" max="2561" width="3.28515625" style="148" customWidth="1"/>
    <col min="2562" max="2562" width="19" style="148" customWidth="1"/>
    <col min="2563" max="2563" width="7.42578125" style="148" customWidth="1"/>
    <col min="2564" max="2564" width="14.85546875" style="148" customWidth="1"/>
    <col min="2565" max="2565" width="21.85546875" style="148" customWidth="1"/>
    <col min="2566" max="2566" width="14.7109375" style="148" customWidth="1"/>
    <col min="2567" max="2567" width="0.5703125" style="148" customWidth="1"/>
    <col min="2568" max="2568" width="10.85546875" style="148" customWidth="1"/>
    <col min="2569" max="2569" width="10.28515625" style="148" customWidth="1"/>
    <col min="2570" max="2570" width="47.5703125" style="148" customWidth="1"/>
    <col min="2571" max="2571" width="23.28515625" style="148" customWidth="1"/>
    <col min="2572" max="2572" width="16.7109375" style="148" bestFit="1" customWidth="1"/>
    <col min="2573" max="2816" width="9.140625" style="148"/>
    <col min="2817" max="2817" width="3.28515625" style="148" customWidth="1"/>
    <col min="2818" max="2818" width="19" style="148" customWidth="1"/>
    <col min="2819" max="2819" width="7.42578125" style="148" customWidth="1"/>
    <col min="2820" max="2820" width="14.85546875" style="148" customWidth="1"/>
    <col min="2821" max="2821" width="21.85546875" style="148" customWidth="1"/>
    <col min="2822" max="2822" width="14.7109375" style="148" customWidth="1"/>
    <col min="2823" max="2823" width="0.5703125" style="148" customWidth="1"/>
    <col min="2824" max="2824" width="10.85546875" style="148" customWidth="1"/>
    <col min="2825" max="2825" width="10.28515625" style="148" customWidth="1"/>
    <col min="2826" max="2826" width="47.5703125" style="148" customWidth="1"/>
    <col min="2827" max="2827" width="23.28515625" style="148" customWidth="1"/>
    <col min="2828" max="2828" width="16.7109375" style="148" bestFit="1" customWidth="1"/>
    <col min="2829" max="3072" width="9.140625" style="148"/>
    <col min="3073" max="3073" width="3.28515625" style="148" customWidth="1"/>
    <col min="3074" max="3074" width="19" style="148" customWidth="1"/>
    <col min="3075" max="3075" width="7.42578125" style="148" customWidth="1"/>
    <col min="3076" max="3076" width="14.85546875" style="148" customWidth="1"/>
    <col min="3077" max="3077" width="21.85546875" style="148" customWidth="1"/>
    <col min="3078" max="3078" width="14.7109375" style="148" customWidth="1"/>
    <col min="3079" max="3079" width="0.5703125" style="148" customWidth="1"/>
    <col min="3080" max="3080" width="10.85546875" style="148" customWidth="1"/>
    <col min="3081" max="3081" width="10.28515625" style="148" customWidth="1"/>
    <col min="3082" max="3082" width="47.5703125" style="148" customWidth="1"/>
    <col min="3083" max="3083" width="23.28515625" style="148" customWidth="1"/>
    <col min="3084" max="3084" width="16.7109375" style="148" bestFit="1" customWidth="1"/>
    <col min="3085" max="3328" width="9.140625" style="148"/>
    <col min="3329" max="3329" width="3.28515625" style="148" customWidth="1"/>
    <col min="3330" max="3330" width="19" style="148" customWidth="1"/>
    <col min="3331" max="3331" width="7.42578125" style="148" customWidth="1"/>
    <col min="3332" max="3332" width="14.85546875" style="148" customWidth="1"/>
    <col min="3333" max="3333" width="21.85546875" style="148" customWidth="1"/>
    <col min="3334" max="3334" width="14.7109375" style="148" customWidth="1"/>
    <col min="3335" max="3335" width="0.5703125" style="148" customWidth="1"/>
    <col min="3336" max="3336" width="10.85546875" style="148" customWidth="1"/>
    <col min="3337" max="3337" width="10.28515625" style="148" customWidth="1"/>
    <col min="3338" max="3338" width="47.5703125" style="148" customWidth="1"/>
    <col min="3339" max="3339" width="23.28515625" style="148" customWidth="1"/>
    <col min="3340" max="3340" width="16.7109375" style="148" bestFit="1" customWidth="1"/>
    <col min="3341" max="3584" width="9.140625" style="148"/>
    <col min="3585" max="3585" width="3.28515625" style="148" customWidth="1"/>
    <col min="3586" max="3586" width="19" style="148" customWidth="1"/>
    <col min="3587" max="3587" width="7.42578125" style="148" customWidth="1"/>
    <col min="3588" max="3588" width="14.85546875" style="148" customWidth="1"/>
    <col min="3589" max="3589" width="21.85546875" style="148" customWidth="1"/>
    <col min="3590" max="3590" width="14.7109375" style="148" customWidth="1"/>
    <col min="3591" max="3591" width="0.5703125" style="148" customWidth="1"/>
    <col min="3592" max="3592" width="10.85546875" style="148" customWidth="1"/>
    <col min="3593" max="3593" width="10.28515625" style="148" customWidth="1"/>
    <col min="3594" max="3594" width="47.5703125" style="148" customWidth="1"/>
    <col min="3595" max="3595" width="23.28515625" style="148" customWidth="1"/>
    <col min="3596" max="3596" width="16.7109375" style="148" bestFit="1" customWidth="1"/>
    <col min="3597" max="3840" width="9.140625" style="148"/>
    <col min="3841" max="3841" width="3.28515625" style="148" customWidth="1"/>
    <col min="3842" max="3842" width="19" style="148" customWidth="1"/>
    <col min="3843" max="3843" width="7.42578125" style="148" customWidth="1"/>
    <col min="3844" max="3844" width="14.85546875" style="148" customWidth="1"/>
    <col min="3845" max="3845" width="21.85546875" style="148" customWidth="1"/>
    <col min="3846" max="3846" width="14.7109375" style="148" customWidth="1"/>
    <col min="3847" max="3847" width="0.5703125" style="148" customWidth="1"/>
    <col min="3848" max="3848" width="10.85546875" style="148" customWidth="1"/>
    <col min="3849" max="3849" width="10.28515625" style="148" customWidth="1"/>
    <col min="3850" max="3850" width="47.5703125" style="148" customWidth="1"/>
    <col min="3851" max="3851" width="23.28515625" style="148" customWidth="1"/>
    <col min="3852" max="3852" width="16.7109375" style="148" bestFit="1" customWidth="1"/>
    <col min="3853" max="4096" width="9.140625" style="148"/>
    <col min="4097" max="4097" width="3.28515625" style="148" customWidth="1"/>
    <col min="4098" max="4098" width="19" style="148" customWidth="1"/>
    <col min="4099" max="4099" width="7.42578125" style="148" customWidth="1"/>
    <col min="4100" max="4100" width="14.85546875" style="148" customWidth="1"/>
    <col min="4101" max="4101" width="21.85546875" style="148" customWidth="1"/>
    <col min="4102" max="4102" width="14.7109375" style="148" customWidth="1"/>
    <col min="4103" max="4103" width="0.5703125" style="148" customWidth="1"/>
    <col min="4104" max="4104" width="10.85546875" style="148" customWidth="1"/>
    <col min="4105" max="4105" width="10.28515625" style="148" customWidth="1"/>
    <col min="4106" max="4106" width="47.5703125" style="148" customWidth="1"/>
    <col min="4107" max="4107" width="23.28515625" style="148" customWidth="1"/>
    <col min="4108" max="4108" width="16.7109375" style="148" bestFit="1" customWidth="1"/>
    <col min="4109" max="4352" width="9.140625" style="148"/>
    <col min="4353" max="4353" width="3.28515625" style="148" customWidth="1"/>
    <col min="4354" max="4354" width="19" style="148" customWidth="1"/>
    <col min="4355" max="4355" width="7.42578125" style="148" customWidth="1"/>
    <col min="4356" max="4356" width="14.85546875" style="148" customWidth="1"/>
    <col min="4357" max="4357" width="21.85546875" style="148" customWidth="1"/>
    <col min="4358" max="4358" width="14.7109375" style="148" customWidth="1"/>
    <col min="4359" max="4359" width="0.5703125" style="148" customWidth="1"/>
    <col min="4360" max="4360" width="10.85546875" style="148" customWidth="1"/>
    <col min="4361" max="4361" width="10.28515625" style="148" customWidth="1"/>
    <col min="4362" max="4362" width="47.5703125" style="148" customWidth="1"/>
    <col min="4363" max="4363" width="23.28515625" style="148" customWidth="1"/>
    <col min="4364" max="4364" width="16.7109375" style="148" bestFit="1" customWidth="1"/>
    <col min="4365" max="4608" width="9.140625" style="148"/>
    <col min="4609" max="4609" width="3.28515625" style="148" customWidth="1"/>
    <col min="4610" max="4610" width="19" style="148" customWidth="1"/>
    <col min="4611" max="4611" width="7.42578125" style="148" customWidth="1"/>
    <col min="4612" max="4612" width="14.85546875" style="148" customWidth="1"/>
    <col min="4613" max="4613" width="21.85546875" style="148" customWidth="1"/>
    <col min="4614" max="4614" width="14.7109375" style="148" customWidth="1"/>
    <col min="4615" max="4615" width="0.5703125" style="148" customWidth="1"/>
    <col min="4616" max="4616" width="10.85546875" style="148" customWidth="1"/>
    <col min="4617" max="4617" width="10.28515625" style="148" customWidth="1"/>
    <col min="4618" max="4618" width="47.5703125" style="148" customWidth="1"/>
    <col min="4619" max="4619" width="23.28515625" style="148" customWidth="1"/>
    <col min="4620" max="4620" width="16.7109375" style="148" bestFit="1" customWidth="1"/>
    <col min="4621" max="4864" width="9.140625" style="148"/>
    <col min="4865" max="4865" width="3.28515625" style="148" customWidth="1"/>
    <col min="4866" max="4866" width="19" style="148" customWidth="1"/>
    <col min="4867" max="4867" width="7.42578125" style="148" customWidth="1"/>
    <col min="4868" max="4868" width="14.85546875" style="148" customWidth="1"/>
    <col min="4869" max="4869" width="21.85546875" style="148" customWidth="1"/>
    <col min="4870" max="4870" width="14.7109375" style="148" customWidth="1"/>
    <col min="4871" max="4871" width="0.5703125" style="148" customWidth="1"/>
    <col min="4872" max="4872" width="10.85546875" style="148" customWidth="1"/>
    <col min="4873" max="4873" width="10.28515625" style="148" customWidth="1"/>
    <col min="4874" max="4874" width="47.5703125" style="148" customWidth="1"/>
    <col min="4875" max="4875" width="23.28515625" style="148" customWidth="1"/>
    <col min="4876" max="4876" width="16.7109375" style="148" bestFit="1" customWidth="1"/>
    <col min="4877" max="5120" width="9.140625" style="148"/>
    <col min="5121" max="5121" width="3.28515625" style="148" customWidth="1"/>
    <col min="5122" max="5122" width="19" style="148" customWidth="1"/>
    <col min="5123" max="5123" width="7.42578125" style="148" customWidth="1"/>
    <col min="5124" max="5124" width="14.85546875" style="148" customWidth="1"/>
    <col min="5125" max="5125" width="21.85546875" style="148" customWidth="1"/>
    <col min="5126" max="5126" width="14.7109375" style="148" customWidth="1"/>
    <col min="5127" max="5127" width="0.5703125" style="148" customWidth="1"/>
    <col min="5128" max="5128" width="10.85546875" style="148" customWidth="1"/>
    <col min="5129" max="5129" width="10.28515625" style="148" customWidth="1"/>
    <col min="5130" max="5130" width="47.5703125" style="148" customWidth="1"/>
    <col min="5131" max="5131" width="23.28515625" style="148" customWidth="1"/>
    <col min="5132" max="5132" width="16.7109375" style="148" bestFit="1" customWidth="1"/>
    <col min="5133" max="5376" width="9.140625" style="148"/>
    <col min="5377" max="5377" width="3.28515625" style="148" customWidth="1"/>
    <col min="5378" max="5378" width="19" style="148" customWidth="1"/>
    <col min="5379" max="5379" width="7.42578125" style="148" customWidth="1"/>
    <col min="5380" max="5380" width="14.85546875" style="148" customWidth="1"/>
    <col min="5381" max="5381" width="21.85546875" style="148" customWidth="1"/>
    <col min="5382" max="5382" width="14.7109375" style="148" customWidth="1"/>
    <col min="5383" max="5383" width="0.5703125" style="148" customWidth="1"/>
    <col min="5384" max="5384" width="10.85546875" style="148" customWidth="1"/>
    <col min="5385" max="5385" width="10.28515625" style="148" customWidth="1"/>
    <col min="5386" max="5386" width="47.5703125" style="148" customWidth="1"/>
    <col min="5387" max="5387" width="23.28515625" style="148" customWidth="1"/>
    <col min="5388" max="5388" width="16.7109375" style="148" bestFit="1" customWidth="1"/>
    <col min="5389" max="5632" width="9.140625" style="148"/>
    <col min="5633" max="5633" width="3.28515625" style="148" customWidth="1"/>
    <col min="5634" max="5634" width="19" style="148" customWidth="1"/>
    <col min="5635" max="5635" width="7.42578125" style="148" customWidth="1"/>
    <col min="5636" max="5636" width="14.85546875" style="148" customWidth="1"/>
    <col min="5637" max="5637" width="21.85546875" style="148" customWidth="1"/>
    <col min="5638" max="5638" width="14.7109375" style="148" customWidth="1"/>
    <col min="5639" max="5639" width="0.5703125" style="148" customWidth="1"/>
    <col min="5640" max="5640" width="10.85546875" style="148" customWidth="1"/>
    <col min="5641" max="5641" width="10.28515625" style="148" customWidth="1"/>
    <col min="5642" max="5642" width="47.5703125" style="148" customWidth="1"/>
    <col min="5643" max="5643" width="23.28515625" style="148" customWidth="1"/>
    <col min="5644" max="5644" width="16.7109375" style="148" bestFit="1" customWidth="1"/>
    <col min="5645" max="5888" width="9.140625" style="148"/>
    <col min="5889" max="5889" width="3.28515625" style="148" customWidth="1"/>
    <col min="5890" max="5890" width="19" style="148" customWidth="1"/>
    <col min="5891" max="5891" width="7.42578125" style="148" customWidth="1"/>
    <col min="5892" max="5892" width="14.85546875" style="148" customWidth="1"/>
    <col min="5893" max="5893" width="21.85546875" style="148" customWidth="1"/>
    <col min="5894" max="5894" width="14.7109375" style="148" customWidth="1"/>
    <col min="5895" max="5895" width="0.5703125" style="148" customWidth="1"/>
    <col min="5896" max="5896" width="10.85546875" style="148" customWidth="1"/>
    <col min="5897" max="5897" width="10.28515625" style="148" customWidth="1"/>
    <col min="5898" max="5898" width="47.5703125" style="148" customWidth="1"/>
    <col min="5899" max="5899" width="23.28515625" style="148" customWidth="1"/>
    <col min="5900" max="5900" width="16.7109375" style="148" bestFit="1" customWidth="1"/>
    <col min="5901" max="6144" width="9.140625" style="148"/>
    <col min="6145" max="6145" width="3.28515625" style="148" customWidth="1"/>
    <col min="6146" max="6146" width="19" style="148" customWidth="1"/>
    <col min="6147" max="6147" width="7.42578125" style="148" customWidth="1"/>
    <col min="6148" max="6148" width="14.85546875" style="148" customWidth="1"/>
    <col min="6149" max="6149" width="21.85546875" style="148" customWidth="1"/>
    <col min="6150" max="6150" width="14.7109375" style="148" customWidth="1"/>
    <col min="6151" max="6151" width="0.5703125" style="148" customWidth="1"/>
    <col min="6152" max="6152" width="10.85546875" style="148" customWidth="1"/>
    <col min="6153" max="6153" width="10.28515625" style="148" customWidth="1"/>
    <col min="6154" max="6154" width="47.5703125" style="148" customWidth="1"/>
    <col min="6155" max="6155" width="23.28515625" style="148" customWidth="1"/>
    <col min="6156" max="6156" width="16.7109375" style="148" bestFit="1" customWidth="1"/>
    <col min="6157" max="6400" width="9.140625" style="148"/>
    <col min="6401" max="6401" width="3.28515625" style="148" customWidth="1"/>
    <col min="6402" max="6402" width="19" style="148" customWidth="1"/>
    <col min="6403" max="6403" width="7.42578125" style="148" customWidth="1"/>
    <col min="6404" max="6404" width="14.85546875" style="148" customWidth="1"/>
    <col min="6405" max="6405" width="21.85546875" style="148" customWidth="1"/>
    <col min="6406" max="6406" width="14.7109375" style="148" customWidth="1"/>
    <col min="6407" max="6407" width="0.5703125" style="148" customWidth="1"/>
    <col min="6408" max="6408" width="10.85546875" style="148" customWidth="1"/>
    <col min="6409" max="6409" width="10.28515625" style="148" customWidth="1"/>
    <col min="6410" max="6410" width="47.5703125" style="148" customWidth="1"/>
    <col min="6411" max="6411" width="23.28515625" style="148" customWidth="1"/>
    <col min="6412" max="6412" width="16.7109375" style="148" bestFit="1" customWidth="1"/>
    <col min="6413" max="6656" width="9.140625" style="148"/>
    <col min="6657" max="6657" width="3.28515625" style="148" customWidth="1"/>
    <col min="6658" max="6658" width="19" style="148" customWidth="1"/>
    <col min="6659" max="6659" width="7.42578125" style="148" customWidth="1"/>
    <col min="6660" max="6660" width="14.85546875" style="148" customWidth="1"/>
    <col min="6661" max="6661" width="21.85546875" style="148" customWidth="1"/>
    <col min="6662" max="6662" width="14.7109375" style="148" customWidth="1"/>
    <col min="6663" max="6663" width="0.5703125" style="148" customWidth="1"/>
    <col min="6664" max="6664" width="10.85546875" style="148" customWidth="1"/>
    <col min="6665" max="6665" width="10.28515625" style="148" customWidth="1"/>
    <col min="6666" max="6666" width="47.5703125" style="148" customWidth="1"/>
    <col min="6667" max="6667" width="23.28515625" style="148" customWidth="1"/>
    <col min="6668" max="6668" width="16.7109375" style="148" bestFit="1" customWidth="1"/>
    <col min="6669" max="6912" width="9.140625" style="148"/>
    <col min="6913" max="6913" width="3.28515625" style="148" customWidth="1"/>
    <col min="6914" max="6914" width="19" style="148" customWidth="1"/>
    <col min="6915" max="6915" width="7.42578125" style="148" customWidth="1"/>
    <col min="6916" max="6916" width="14.85546875" style="148" customWidth="1"/>
    <col min="6917" max="6917" width="21.85546875" style="148" customWidth="1"/>
    <col min="6918" max="6918" width="14.7109375" style="148" customWidth="1"/>
    <col min="6919" max="6919" width="0.5703125" style="148" customWidth="1"/>
    <col min="6920" max="6920" width="10.85546875" style="148" customWidth="1"/>
    <col min="6921" max="6921" width="10.28515625" style="148" customWidth="1"/>
    <col min="6922" max="6922" width="47.5703125" style="148" customWidth="1"/>
    <col min="6923" max="6923" width="23.28515625" style="148" customWidth="1"/>
    <col min="6924" max="6924" width="16.7109375" style="148" bestFit="1" customWidth="1"/>
    <col min="6925" max="7168" width="9.140625" style="148"/>
    <col min="7169" max="7169" width="3.28515625" style="148" customWidth="1"/>
    <col min="7170" max="7170" width="19" style="148" customWidth="1"/>
    <col min="7171" max="7171" width="7.42578125" style="148" customWidth="1"/>
    <col min="7172" max="7172" width="14.85546875" style="148" customWidth="1"/>
    <col min="7173" max="7173" width="21.85546875" style="148" customWidth="1"/>
    <col min="7174" max="7174" width="14.7109375" style="148" customWidth="1"/>
    <col min="7175" max="7175" width="0.5703125" style="148" customWidth="1"/>
    <col min="7176" max="7176" width="10.85546875" style="148" customWidth="1"/>
    <col min="7177" max="7177" width="10.28515625" style="148" customWidth="1"/>
    <col min="7178" max="7178" width="47.5703125" style="148" customWidth="1"/>
    <col min="7179" max="7179" width="23.28515625" style="148" customWidth="1"/>
    <col min="7180" max="7180" width="16.7109375" style="148" bestFit="1" customWidth="1"/>
    <col min="7181" max="7424" width="9.140625" style="148"/>
    <col min="7425" max="7425" width="3.28515625" style="148" customWidth="1"/>
    <col min="7426" max="7426" width="19" style="148" customWidth="1"/>
    <col min="7427" max="7427" width="7.42578125" style="148" customWidth="1"/>
    <col min="7428" max="7428" width="14.85546875" style="148" customWidth="1"/>
    <col min="7429" max="7429" width="21.85546875" style="148" customWidth="1"/>
    <col min="7430" max="7430" width="14.7109375" style="148" customWidth="1"/>
    <col min="7431" max="7431" width="0.5703125" style="148" customWidth="1"/>
    <col min="7432" max="7432" width="10.85546875" style="148" customWidth="1"/>
    <col min="7433" max="7433" width="10.28515625" style="148" customWidth="1"/>
    <col min="7434" max="7434" width="47.5703125" style="148" customWidth="1"/>
    <col min="7435" max="7435" width="23.28515625" style="148" customWidth="1"/>
    <col min="7436" max="7436" width="16.7109375" style="148" bestFit="1" customWidth="1"/>
    <col min="7437" max="7680" width="9.140625" style="148"/>
    <col min="7681" max="7681" width="3.28515625" style="148" customWidth="1"/>
    <col min="7682" max="7682" width="19" style="148" customWidth="1"/>
    <col min="7683" max="7683" width="7.42578125" style="148" customWidth="1"/>
    <col min="7684" max="7684" width="14.85546875" style="148" customWidth="1"/>
    <col min="7685" max="7685" width="21.85546875" style="148" customWidth="1"/>
    <col min="7686" max="7686" width="14.7109375" style="148" customWidth="1"/>
    <col min="7687" max="7687" width="0.5703125" style="148" customWidth="1"/>
    <col min="7688" max="7688" width="10.85546875" style="148" customWidth="1"/>
    <col min="7689" max="7689" width="10.28515625" style="148" customWidth="1"/>
    <col min="7690" max="7690" width="47.5703125" style="148" customWidth="1"/>
    <col min="7691" max="7691" width="23.28515625" style="148" customWidth="1"/>
    <col min="7692" max="7692" width="16.7109375" style="148" bestFit="1" customWidth="1"/>
    <col min="7693" max="7936" width="9.140625" style="148"/>
    <col min="7937" max="7937" width="3.28515625" style="148" customWidth="1"/>
    <col min="7938" max="7938" width="19" style="148" customWidth="1"/>
    <col min="7939" max="7939" width="7.42578125" style="148" customWidth="1"/>
    <col min="7940" max="7940" width="14.85546875" style="148" customWidth="1"/>
    <col min="7941" max="7941" width="21.85546875" style="148" customWidth="1"/>
    <col min="7942" max="7942" width="14.7109375" style="148" customWidth="1"/>
    <col min="7943" max="7943" width="0.5703125" style="148" customWidth="1"/>
    <col min="7944" max="7944" width="10.85546875" style="148" customWidth="1"/>
    <col min="7945" max="7945" width="10.28515625" style="148" customWidth="1"/>
    <col min="7946" max="7946" width="47.5703125" style="148" customWidth="1"/>
    <col min="7947" max="7947" width="23.28515625" style="148" customWidth="1"/>
    <col min="7948" max="7948" width="16.7109375" style="148" bestFit="1" customWidth="1"/>
    <col min="7949" max="8192" width="9.140625" style="148"/>
    <col min="8193" max="8193" width="3.28515625" style="148" customWidth="1"/>
    <col min="8194" max="8194" width="19" style="148" customWidth="1"/>
    <col min="8195" max="8195" width="7.42578125" style="148" customWidth="1"/>
    <col min="8196" max="8196" width="14.85546875" style="148" customWidth="1"/>
    <col min="8197" max="8197" width="21.85546875" style="148" customWidth="1"/>
    <col min="8198" max="8198" width="14.7109375" style="148" customWidth="1"/>
    <col min="8199" max="8199" width="0.5703125" style="148" customWidth="1"/>
    <col min="8200" max="8200" width="10.85546875" style="148" customWidth="1"/>
    <col min="8201" max="8201" width="10.28515625" style="148" customWidth="1"/>
    <col min="8202" max="8202" width="47.5703125" style="148" customWidth="1"/>
    <col min="8203" max="8203" width="23.28515625" style="148" customWidth="1"/>
    <col min="8204" max="8204" width="16.7109375" style="148" bestFit="1" customWidth="1"/>
    <col min="8205" max="8448" width="9.140625" style="148"/>
    <col min="8449" max="8449" width="3.28515625" style="148" customWidth="1"/>
    <col min="8450" max="8450" width="19" style="148" customWidth="1"/>
    <col min="8451" max="8451" width="7.42578125" style="148" customWidth="1"/>
    <col min="8452" max="8452" width="14.85546875" style="148" customWidth="1"/>
    <col min="8453" max="8453" width="21.85546875" style="148" customWidth="1"/>
    <col min="8454" max="8454" width="14.7109375" style="148" customWidth="1"/>
    <col min="8455" max="8455" width="0.5703125" style="148" customWidth="1"/>
    <col min="8456" max="8456" width="10.85546875" style="148" customWidth="1"/>
    <col min="8457" max="8457" width="10.28515625" style="148" customWidth="1"/>
    <col min="8458" max="8458" width="47.5703125" style="148" customWidth="1"/>
    <col min="8459" max="8459" width="23.28515625" style="148" customWidth="1"/>
    <col min="8460" max="8460" width="16.7109375" style="148" bestFit="1" customWidth="1"/>
    <col min="8461" max="8704" width="9.140625" style="148"/>
    <col min="8705" max="8705" width="3.28515625" style="148" customWidth="1"/>
    <col min="8706" max="8706" width="19" style="148" customWidth="1"/>
    <col min="8707" max="8707" width="7.42578125" style="148" customWidth="1"/>
    <col min="8708" max="8708" width="14.85546875" style="148" customWidth="1"/>
    <col min="8709" max="8709" width="21.85546875" style="148" customWidth="1"/>
    <col min="8710" max="8710" width="14.7109375" style="148" customWidth="1"/>
    <col min="8711" max="8711" width="0.5703125" style="148" customWidth="1"/>
    <col min="8712" max="8712" width="10.85546875" style="148" customWidth="1"/>
    <col min="8713" max="8713" width="10.28515625" style="148" customWidth="1"/>
    <col min="8714" max="8714" width="47.5703125" style="148" customWidth="1"/>
    <col min="8715" max="8715" width="23.28515625" style="148" customWidth="1"/>
    <col min="8716" max="8716" width="16.7109375" style="148" bestFit="1" customWidth="1"/>
    <col min="8717" max="8960" width="9.140625" style="148"/>
    <col min="8961" max="8961" width="3.28515625" style="148" customWidth="1"/>
    <col min="8962" max="8962" width="19" style="148" customWidth="1"/>
    <col min="8963" max="8963" width="7.42578125" style="148" customWidth="1"/>
    <col min="8964" max="8964" width="14.85546875" style="148" customWidth="1"/>
    <col min="8965" max="8965" width="21.85546875" style="148" customWidth="1"/>
    <col min="8966" max="8966" width="14.7109375" style="148" customWidth="1"/>
    <col min="8967" max="8967" width="0.5703125" style="148" customWidth="1"/>
    <col min="8968" max="8968" width="10.85546875" style="148" customWidth="1"/>
    <col min="8969" max="8969" width="10.28515625" style="148" customWidth="1"/>
    <col min="8970" max="8970" width="47.5703125" style="148" customWidth="1"/>
    <col min="8971" max="8971" width="23.28515625" style="148" customWidth="1"/>
    <col min="8972" max="8972" width="16.7109375" style="148" bestFit="1" customWidth="1"/>
    <col min="8973" max="9216" width="9.140625" style="148"/>
    <col min="9217" max="9217" width="3.28515625" style="148" customWidth="1"/>
    <col min="9218" max="9218" width="19" style="148" customWidth="1"/>
    <col min="9219" max="9219" width="7.42578125" style="148" customWidth="1"/>
    <col min="9220" max="9220" width="14.85546875" style="148" customWidth="1"/>
    <col min="9221" max="9221" width="21.85546875" style="148" customWidth="1"/>
    <col min="9222" max="9222" width="14.7109375" style="148" customWidth="1"/>
    <col min="9223" max="9223" width="0.5703125" style="148" customWidth="1"/>
    <col min="9224" max="9224" width="10.85546875" style="148" customWidth="1"/>
    <col min="9225" max="9225" width="10.28515625" style="148" customWidth="1"/>
    <col min="9226" max="9226" width="47.5703125" style="148" customWidth="1"/>
    <col min="9227" max="9227" width="23.28515625" style="148" customWidth="1"/>
    <col min="9228" max="9228" width="16.7109375" style="148" bestFit="1" customWidth="1"/>
    <col min="9229" max="9472" width="9.140625" style="148"/>
    <col min="9473" max="9473" width="3.28515625" style="148" customWidth="1"/>
    <col min="9474" max="9474" width="19" style="148" customWidth="1"/>
    <col min="9475" max="9475" width="7.42578125" style="148" customWidth="1"/>
    <col min="9476" max="9476" width="14.85546875" style="148" customWidth="1"/>
    <col min="9477" max="9477" width="21.85546875" style="148" customWidth="1"/>
    <col min="9478" max="9478" width="14.7109375" style="148" customWidth="1"/>
    <col min="9479" max="9479" width="0.5703125" style="148" customWidth="1"/>
    <col min="9480" max="9480" width="10.85546875" style="148" customWidth="1"/>
    <col min="9481" max="9481" width="10.28515625" style="148" customWidth="1"/>
    <col min="9482" max="9482" width="47.5703125" style="148" customWidth="1"/>
    <col min="9483" max="9483" width="23.28515625" style="148" customWidth="1"/>
    <col min="9484" max="9484" width="16.7109375" style="148" bestFit="1" customWidth="1"/>
    <col min="9485" max="9728" width="9.140625" style="148"/>
    <col min="9729" max="9729" width="3.28515625" style="148" customWidth="1"/>
    <col min="9730" max="9730" width="19" style="148" customWidth="1"/>
    <col min="9731" max="9731" width="7.42578125" style="148" customWidth="1"/>
    <col min="9732" max="9732" width="14.85546875" style="148" customWidth="1"/>
    <col min="9733" max="9733" width="21.85546875" style="148" customWidth="1"/>
    <col min="9734" max="9734" width="14.7109375" style="148" customWidth="1"/>
    <col min="9735" max="9735" width="0.5703125" style="148" customWidth="1"/>
    <col min="9736" max="9736" width="10.85546875" style="148" customWidth="1"/>
    <col min="9737" max="9737" width="10.28515625" style="148" customWidth="1"/>
    <col min="9738" max="9738" width="47.5703125" style="148" customWidth="1"/>
    <col min="9739" max="9739" width="23.28515625" style="148" customWidth="1"/>
    <col min="9740" max="9740" width="16.7109375" style="148" bestFit="1" customWidth="1"/>
    <col min="9741" max="9984" width="9.140625" style="148"/>
    <col min="9985" max="9985" width="3.28515625" style="148" customWidth="1"/>
    <col min="9986" max="9986" width="19" style="148" customWidth="1"/>
    <col min="9987" max="9987" width="7.42578125" style="148" customWidth="1"/>
    <col min="9988" max="9988" width="14.85546875" style="148" customWidth="1"/>
    <col min="9989" max="9989" width="21.85546875" style="148" customWidth="1"/>
    <col min="9990" max="9990" width="14.7109375" style="148" customWidth="1"/>
    <col min="9991" max="9991" width="0.5703125" style="148" customWidth="1"/>
    <col min="9992" max="9992" width="10.85546875" style="148" customWidth="1"/>
    <col min="9993" max="9993" width="10.28515625" style="148" customWidth="1"/>
    <col min="9994" max="9994" width="47.5703125" style="148" customWidth="1"/>
    <col min="9995" max="9995" width="23.28515625" style="148" customWidth="1"/>
    <col min="9996" max="9996" width="16.7109375" style="148" bestFit="1" customWidth="1"/>
    <col min="9997" max="10240" width="9.140625" style="148"/>
    <col min="10241" max="10241" width="3.28515625" style="148" customWidth="1"/>
    <col min="10242" max="10242" width="19" style="148" customWidth="1"/>
    <col min="10243" max="10243" width="7.42578125" style="148" customWidth="1"/>
    <col min="10244" max="10244" width="14.85546875" style="148" customWidth="1"/>
    <col min="10245" max="10245" width="21.85546875" style="148" customWidth="1"/>
    <col min="10246" max="10246" width="14.7109375" style="148" customWidth="1"/>
    <col min="10247" max="10247" width="0.5703125" style="148" customWidth="1"/>
    <col min="10248" max="10248" width="10.85546875" style="148" customWidth="1"/>
    <col min="10249" max="10249" width="10.28515625" style="148" customWidth="1"/>
    <col min="10250" max="10250" width="47.5703125" style="148" customWidth="1"/>
    <col min="10251" max="10251" width="23.28515625" style="148" customWidth="1"/>
    <col min="10252" max="10252" width="16.7109375" style="148" bestFit="1" customWidth="1"/>
    <col min="10253" max="10496" width="9.140625" style="148"/>
    <col min="10497" max="10497" width="3.28515625" style="148" customWidth="1"/>
    <col min="10498" max="10498" width="19" style="148" customWidth="1"/>
    <col min="10499" max="10499" width="7.42578125" style="148" customWidth="1"/>
    <col min="10500" max="10500" width="14.85546875" style="148" customWidth="1"/>
    <col min="10501" max="10501" width="21.85546875" style="148" customWidth="1"/>
    <col min="10502" max="10502" width="14.7109375" style="148" customWidth="1"/>
    <col min="10503" max="10503" width="0.5703125" style="148" customWidth="1"/>
    <col min="10504" max="10504" width="10.85546875" style="148" customWidth="1"/>
    <col min="10505" max="10505" width="10.28515625" style="148" customWidth="1"/>
    <col min="10506" max="10506" width="47.5703125" style="148" customWidth="1"/>
    <col min="10507" max="10507" width="23.28515625" style="148" customWidth="1"/>
    <col min="10508" max="10508" width="16.7109375" style="148" bestFit="1" customWidth="1"/>
    <col min="10509" max="10752" width="9.140625" style="148"/>
    <col min="10753" max="10753" width="3.28515625" style="148" customWidth="1"/>
    <col min="10754" max="10754" width="19" style="148" customWidth="1"/>
    <col min="10755" max="10755" width="7.42578125" style="148" customWidth="1"/>
    <col min="10756" max="10756" width="14.85546875" style="148" customWidth="1"/>
    <col min="10757" max="10757" width="21.85546875" style="148" customWidth="1"/>
    <col min="10758" max="10758" width="14.7109375" style="148" customWidth="1"/>
    <col min="10759" max="10759" width="0.5703125" style="148" customWidth="1"/>
    <col min="10760" max="10760" width="10.85546875" style="148" customWidth="1"/>
    <col min="10761" max="10761" width="10.28515625" style="148" customWidth="1"/>
    <col min="10762" max="10762" width="47.5703125" style="148" customWidth="1"/>
    <col min="10763" max="10763" width="23.28515625" style="148" customWidth="1"/>
    <col min="10764" max="10764" width="16.7109375" style="148" bestFit="1" customWidth="1"/>
    <col min="10765" max="11008" width="9.140625" style="148"/>
    <col min="11009" max="11009" width="3.28515625" style="148" customWidth="1"/>
    <col min="11010" max="11010" width="19" style="148" customWidth="1"/>
    <col min="11011" max="11011" width="7.42578125" style="148" customWidth="1"/>
    <col min="11012" max="11012" width="14.85546875" style="148" customWidth="1"/>
    <col min="11013" max="11013" width="21.85546875" style="148" customWidth="1"/>
    <col min="11014" max="11014" width="14.7109375" style="148" customWidth="1"/>
    <col min="11015" max="11015" width="0.5703125" style="148" customWidth="1"/>
    <col min="11016" max="11016" width="10.85546875" style="148" customWidth="1"/>
    <col min="11017" max="11017" width="10.28515625" style="148" customWidth="1"/>
    <col min="11018" max="11018" width="47.5703125" style="148" customWidth="1"/>
    <col min="11019" max="11019" width="23.28515625" style="148" customWidth="1"/>
    <col min="11020" max="11020" width="16.7109375" style="148" bestFit="1" customWidth="1"/>
    <col min="11021" max="11264" width="9.140625" style="148"/>
    <col min="11265" max="11265" width="3.28515625" style="148" customWidth="1"/>
    <col min="11266" max="11266" width="19" style="148" customWidth="1"/>
    <col min="11267" max="11267" width="7.42578125" style="148" customWidth="1"/>
    <col min="11268" max="11268" width="14.85546875" style="148" customWidth="1"/>
    <col min="11269" max="11269" width="21.85546875" style="148" customWidth="1"/>
    <col min="11270" max="11270" width="14.7109375" style="148" customWidth="1"/>
    <col min="11271" max="11271" width="0.5703125" style="148" customWidth="1"/>
    <col min="11272" max="11272" width="10.85546875" style="148" customWidth="1"/>
    <col min="11273" max="11273" width="10.28515625" style="148" customWidth="1"/>
    <col min="11274" max="11274" width="47.5703125" style="148" customWidth="1"/>
    <col min="11275" max="11275" width="23.28515625" style="148" customWidth="1"/>
    <col min="11276" max="11276" width="16.7109375" style="148" bestFit="1" customWidth="1"/>
    <col min="11277" max="11520" width="9.140625" style="148"/>
    <col min="11521" max="11521" width="3.28515625" style="148" customWidth="1"/>
    <col min="11522" max="11522" width="19" style="148" customWidth="1"/>
    <col min="11523" max="11523" width="7.42578125" style="148" customWidth="1"/>
    <col min="11524" max="11524" width="14.85546875" style="148" customWidth="1"/>
    <col min="11525" max="11525" width="21.85546875" style="148" customWidth="1"/>
    <col min="11526" max="11526" width="14.7109375" style="148" customWidth="1"/>
    <col min="11527" max="11527" width="0.5703125" style="148" customWidth="1"/>
    <col min="11528" max="11528" width="10.85546875" style="148" customWidth="1"/>
    <col min="11529" max="11529" width="10.28515625" style="148" customWidth="1"/>
    <col min="11530" max="11530" width="47.5703125" style="148" customWidth="1"/>
    <col min="11531" max="11531" width="23.28515625" style="148" customWidth="1"/>
    <col min="11532" max="11532" width="16.7109375" style="148" bestFit="1" customWidth="1"/>
    <col min="11533" max="11776" width="9.140625" style="148"/>
    <col min="11777" max="11777" width="3.28515625" style="148" customWidth="1"/>
    <col min="11778" max="11778" width="19" style="148" customWidth="1"/>
    <col min="11779" max="11779" width="7.42578125" style="148" customWidth="1"/>
    <col min="11780" max="11780" width="14.85546875" style="148" customWidth="1"/>
    <col min="11781" max="11781" width="21.85546875" style="148" customWidth="1"/>
    <col min="11782" max="11782" width="14.7109375" style="148" customWidth="1"/>
    <col min="11783" max="11783" width="0.5703125" style="148" customWidth="1"/>
    <col min="11784" max="11784" width="10.85546875" style="148" customWidth="1"/>
    <col min="11785" max="11785" width="10.28515625" style="148" customWidth="1"/>
    <col min="11786" max="11786" width="47.5703125" style="148" customWidth="1"/>
    <col min="11787" max="11787" width="23.28515625" style="148" customWidth="1"/>
    <col min="11788" max="11788" width="16.7109375" style="148" bestFit="1" customWidth="1"/>
    <col min="11789" max="12032" width="9.140625" style="148"/>
    <col min="12033" max="12033" width="3.28515625" style="148" customWidth="1"/>
    <col min="12034" max="12034" width="19" style="148" customWidth="1"/>
    <col min="12035" max="12035" width="7.42578125" style="148" customWidth="1"/>
    <col min="12036" max="12036" width="14.85546875" style="148" customWidth="1"/>
    <col min="12037" max="12037" width="21.85546875" style="148" customWidth="1"/>
    <col min="12038" max="12038" width="14.7109375" style="148" customWidth="1"/>
    <col min="12039" max="12039" width="0.5703125" style="148" customWidth="1"/>
    <col min="12040" max="12040" width="10.85546875" style="148" customWidth="1"/>
    <col min="12041" max="12041" width="10.28515625" style="148" customWidth="1"/>
    <col min="12042" max="12042" width="47.5703125" style="148" customWidth="1"/>
    <col min="12043" max="12043" width="23.28515625" style="148" customWidth="1"/>
    <col min="12044" max="12044" width="16.7109375" style="148" bestFit="1" customWidth="1"/>
    <col min="12045" max="12288" width="9.140625" style="148"/>
    <col min="12289" max="12289" width="3.28515625" style="148" customWidth="1"/>
    <col min="12290" max="12290" width="19" style="148" customWidth="1"/>
    <col min="12291" max="12291" width="7.42578125" style="148" customWidth="1"/>
    <col min="12292" max="12292" width="14.85546875" style="148" customWidth="1"/>
    <col min="12293" max="12293" width="21.85546875" style="148" customWidth="1"/>
    <col min="12294" max="12294" width="14.7109375" style="148" customWidth="1"/>
    <col min="12295" max="12295" width="0.5703125" style="148" customWidth="1"/>
    <col min="12296" max="12296" width="10.85546875" style="148" customWidth="1"/>
    <col min="12297" max="12297" width="10.28515625" style="148" customWidth="1"/>
    <col min="12298" max="12298" width="47.5703125" style="148" customWidth="1"/>
    <col min="12299" max="12299" width="23.28515625" style="148" customWidth="1"/>
    <col min="12300" max="12300" width="16.7109375" style="148" bestFit="1" customWidth="1"/>
    <col min="12301" max="12544" width="9.140625" style="148"/>
    <col min="12545" max="12545" width="3.28515625" style="148" customWidth="1"/>
    <col min="12546" max="12546" width="19" style="148" customWidth="1"/>
    <col min="12547" max="12547" width="7.42578125" style="148" customWidth="1"/>
    <col min="12548" max="12548" width="14.85546875" style="148" customWidth="1"/>
    <col min="12549" max="12549" width="21.85546875" style="148" customWidth="1"/>
    <col min="12550" max="12550" width="14.7109375" style="148" customWidth="1"/>
    <col min="12551" max="12551" width="0.5703125" style="148" customWidth="1"/>
    <col min="12552" max="12552" width="10.85546875" style="148" customWidth="1"/>
    <col min="12553" max="12553" width="10.28515625" style="148" customWidth="1"/>
    <col min="12554" max="12554" width="47.5703125" style="148" customWidth="1"/>
    <col min="12555" max="12555" width="23.28515625" style="148" customWidth="1"/>
    <col min="12556" max="12556" width="16.7109375" style="148" bestFit="1" customWidth="1"/>
    <col min="12557" max="12800" width="9.140625" style="148"/>
    <col min="12801" max="12801" width="3.28515625" style="148" customWidth="1"/>
    <col min="12802" max="12802" width="19" style="148" customWidth="1"/>
    <col min="12803" max="12803" width="7.42578125" style="148" customWidth="1"/>
    <col min="12804" max="12804" width="14.85546875" style="148" customWidth="1"/>
    <col min="12805" max="12805" width="21.85546875" style="148" customWidth="1"/>
    <col min="12806" max="12806" width="14.7109375" style="148" customWidth="1"/>
    <col min="12807" max="12807" width="0.5703125" style="148" customWidth="1"/>
    <col min="12808" max="12808" width="10.85546875" style="148" customWidth="1"/>
    <col min="12809" max="12809" width="10.28515625" style="148" customWidth="1"/>
    <col min="12810" max="12810" width="47.5703125" style="148" customWidth="1"/>
    <col min="12811" max="12811" width="23.28515625" style="148" customWidth="1"/>
    <col min="12812" max="12812" width="16.7109375" style="148" bestFit="1" customWidth="1"/>
    <col min="12813" max="13056" width="9.140625" style="148"/>
    <col min="13057" max="13057" width="3.28515625" style="148" customWidth="1"/>
    <col min="13058" max="13058" width="19" style="148" customWidth="1"/>
    <col min="13059" max="13059" width="7.42578125" style="148" customWidth="1"/>
    <col min="13060" max="13060" width="14.85546875" style="148" customWidth="1"/>
    <col min="13061" max="13061" width="21.85546875" style="148" customWidth="1"/>
    <col min="13062" max="13062" width="14.7109375" style="148" customWidth="1"/>
    <col min="13063" max="13063" width="0.5703125" style="148" customWidth="1"/>
    <col min="13064" max="13064" width="10.85546875" style="148" customWidth="1"/>
    <col min="13065" max="13065" width="10.28515625" style="148" customWidth="1"/>
    <col min="13066" max="13066" width="47.5703125" style="148" customWidth="1"/>
    <col min="13067" max="13067" width="23.28515625" style="148" customWidth="1"/>
    <col min="13068" max="13068" width="16.7109375" style="148" bestFit="1" customWidth="1"/>
    <col min="13069" max="13312" width="9.140625" style="148"/>
    <col min="13313" max="13313" width="3.28515625" style="148" customWidth="1"/>
    <col min="13314" max="13314" width="19" style="148" customWidth="1"/>
    <col min="13315" max="13315" width="7.42578125" style="148" customWidth="1"/>
    <col min="13316" max="13316" width="14.85546875" style="148" customWidth="1"/>
    <col min="13317" max="13317" width="21.85546875" style="148" customWidth="1"/>
    <col min="13318" max="13318" width="14.7109375" style="148" customWidth="1"/>
    <col min="13319" max="13319" width="0.5703125" style="148" customWidth="1"/>
    <col min="13320" max="13320" width="10.85546875" style="148" customWidth="1"/>
    <col min="13321" max="13321" width="10.28515625" style="148" customWidth="1"/>
    <col min="13322" max="13322" width="47.5703125" style="148" customWidth="1"/>
    <col min="13323" max="13323" width="23.28515625" style="148" customWidth="1"/>
    <col min="13324" max="13324" width="16.7109375" style="148" bestFit="1" customWidth="1"/>
    <col min="13325" max="13568" width="9.140625" style="148"/>
    <col min="13569" max="13569" width="3.28515625" style="148" customWidth="1"/>
    <col min="13570" max="13570" width="19" style="148" customWidth="1"/>
    <col min="13571" max="13571" width="7.42578125" style="148" customWidth="1"/>
    <col min="13572" max="13572" width="14.85546875" style="148" customWidth="1"/>
    <col min="13573" max="13573" width="21.85546875" style="148" customWidth="1"/>
    <col min="13574" max="13574" width="14.7109375" style="148" customWidth="1"/>
    <col min="13575" max="13575" width="0.5703125" style="148" customWidth="1"/>
    <col min="13576" max="13576" width="10.85546875" style="148" customWidth="1"/>
    <col min="13577" max="13577" width="10.28515625" style="148" customWidth="1"/>
    <col min="13578" max="13578" width="47.5703125" style="148" customWidth="1"/>
    <col min="13579" max="13579" width="23.28515625" style="148" customWidth="1"/>
    <col min="13580" max="13580" width="16.7109375" style="148" bestFit="1" customWidth="1"/>
    <col min="13581" max="13824" width="9.140625" style="148"/>
    <col min="13825" max="13825" width="3.28515625" style="148" customWidth="1"/>
    <col min="13826" max="13826" width="19" style="148" customWidth="1"/>
    <col min="13827" max="13827" width="7.42578125" style="148" customWidth="1"/>
    <col min="13828" max="13828" width="14.85546875" style="148" customWidth="1"/>
    <col min="13829" max="13829" width="21.85546875" style="148" customWidth="1"/>
    <col min="13830" max="13830" width="14.7109375" style="148" customWidth="1"/>
    <col min="13831" max="13831" width="0.5703125" style="148" customWidth="1"/>
    <col min="13832" max="13832" width="10.85546875" style="148" customWidth="1"/>
    <col min="13833" max="13833" width="10.28515625" style="148" customWidth="1"/>
    <col min="13834" max="13834" width="47.5703125" style="148" customWidth="1"/>
    <col min="13835" max="13835" width="23.28515625" style="148" customWidth="1"/>
    <col min="13836" max="13836" width="16.7109375" style="148" bestFit="1" customWidth="1"/>
    <col min="13837" max="14080" width="9.140625" style="148"/>
    <col min="14081" max="14081" width="3.28515625" style="148" customWidth="1"/>
    <col min="14082" max="14082" width="19" style="148" customWidth="1"/>
    <col min="14083" max="14083" width="7.42578125" style="148" customWidth="1"/>
    <col min="14084" max="14084" width="14.85546875" style="148" customWidth="1"/>
    <col min="14085" max="14085" width="21.85546875" style="148" customWidth="1"/>
    <col min="14086" max="14086" width="14.7109375" style="148" customWidth="1"/>
    <col min="14087" max="14087" width="0.5703125" style="148" customWidth="1"/>
    <col min="14088" max="14088" width="10.85546875" style="148" customWidth="1"/>
    <col min="14089" max="14089" width="10.28515625" style="148" customWidth="1"/>
    <col min="14090" max="14090" width="47.5703125" style="148" customWidth="1"/>
    <col min="14091" max="14091" width="23.28515625" style="148" customWidth="1"/>
    <col min="14092" max="14092" width="16.7109375" style="148" bestFit="1" customWidth="1"/>
    <col min="14093" max="14336" width="9.140625" style="148"/>
    <col min="14337" max="14337" width="3.28515625" style="148" customWidth="1"/>
    <col min="14338" max="14338" width="19" style="148" customWidth="1"/>
    <col min="14339" max="14339" width="7.42578125" style="148" customWidth="1"/>
    <col min="14340" max="14340" width="14.85546875" style="148" customWidth="1"/>
    <col min="14341" max="14341" width="21.85546875" style="148" customWidth="1"/>
    <col min="14342" max="14342" width="14.7109375" style="148" customWidth="1"/>
    <col min="14343" max="14343" width="0.5703125" style="148" customWidth="1"/>
    <col min="14344" max="14344" width="10.85546875" style="148" customWidth="1"/>
    <col min="14345" max="14345" width="10.28515625" style="148" customWidth="1"/>
    <col min="14346" max="14346" width="47.5703125" style="148" customWidth="1"/>
    <col min="14347" max="14347" width="23.28515625" style="148" customWidth="1"/>
    <col min="14348" max="14348" width="16.7109375" style="148" bestFit="1" customWidth="1"/>
    <col min="14349" max="14592" width="9.140625" style="148"/>
    <col min="14593" max="14593" width="3.28515625" style="148" customWidth="1"/>
    <col min="14594" max="14594" width="19" style="148" customWidth="1"/>
    <col min="14595" max="14595" width="7.42578125" style="148" customWidth="1"/>
    <col min="14596" max="14596" width="14.85546875" style="148" customWidth="1"/>
    <col min="14597" max="14597" width="21.85546875" style="148" customWidth="1"/>
    <col min="14598" max="14598" width="14.7109375" style="148" customWidth="1"/>
    <col min="14599" max="14599" width="0.5703125" style="148" customWidth="1"/>
    <col min="14600" max="14600" width="10.85546875" style="148" customWidth="1"/>
    <col min="14601" max="14601" width="10.28515625" style="148" customWidth="1"/>
    <col min="14602" max="14602" width="47.5703125" style="148" customWidth="1"/>
    <col min="14603" max="14603" width="23.28515625" style="148" customWidth="1"/>
    <col min="14604" max="14604" width="16.7109375" style="148" bestFit="1" customWidth="1"/>
    <col min="14605" max="14848" width="9.140625" style="148"/>
    <col min="14849" max="14849" width="3.28515625" style="148" customWidth="1"/>
    <col min="14850" max="14850" width="19" style="148" customWidth="1"/>
    <col min="14851" max="14851" width="7.42578125" style="148" customWidth="1"/>
    <col min="14852" max="14852" width="14.85546875" style="148" customWidth="1"/>
    <col min="14853" max="14853" width="21.85546875" style="148" customWidth="1"/>
    <col min="14854" max="14854" width="14.7109375" style="148" customWidth="1"/>
    <col min="14855" max="14855" width="0.5703125" style="148" customWidth="1"/>
    <col min="14856" max="14856" width="10.85546875" style="148" customWidth="1"/>
    <col min="14857" max="14857" width="10.28515625" style="148" customWidth="1"/>
    <col min="14858" max="14858" width="47.5703125" style="148" customWidth="1"/>
    <col min="14859" max="14859" width="23.28515625" style="148" customWidth="1"/>
    <col min="14860" max="14860" width="16.7109375" style="148" bestFit="1" customWidth="1"/>
    <col min="14861" max="15104" width="9.140625" style="148"/>
    <col min="15105" max="15105" width="3.28515625" style="148" customWidth="1"/>
    <col min="15106" max="15106" width="19" style="148" customWidth="1"/>
    <col min="15107" max="15107" width="7.42578125" style="148" customWidth="1"/>
    <col min="15108" max="15108" width="14.85546875" style="148" customWidth="1"/>
    <col min="15109" max="15109" width="21.85546875" style="148" customWidth="1"/>
    <col min="15110" max="15110" width="14.7109375" style="148" customWidth="1"/>
    <col min="15111" max="15111" width="0.5703125" style="148" customWidth="1"/>
    <col min="15112" max="15112" width="10.85546875" style="148" customWidth="1"/>
    <col min="15113" max="15113" width="10.28515625" style="148" customWidth="1"/>
    <col min="15114" max="15114" width="47.5703125" style="148" customWidth="1"/>
    <col min="15115" max="15115" width="23.28515625" style="148" customWidth="1"/>
    <col min="15116" max="15116" width="16.7109375" style="148" bestFit="1" customWidth="1"/>
    <col min="15117" max="15360" width="9.140625" style="148"/>
    <col min="15361" max="15361" width="3.28515625" style="148" customWidth="1"/>
    <col min="15362" max="15362" width="19" style="148" customWidth="1"/>
    <col min="15363" max="15363" width="7.42578125" style="148" customWidth="1"/>
    <col min="15364" max="15364" width="14.85546875" style="148" customWidth="1"/>
    <col min="15365" max="15365" width="21.85546875" style="148" customWidth="1"/>
    <col min="15366" max="15366" width="14.7109375" style="148" customWidth="1"/>
    <col min="15367" max="15367" width="0.5703125" style="148" customWidth="1"/>
    <col min="15368" max="15368" width="10.85546875" style="148" customWidth="1"/>
    <col min="15369" max="15369" width="10.28515625" style="148" customWidth="1"/>
    <col min="15370" max="15370" width="47.5703125" style="148" customWidth="1"/>
    <col min="15371" max="15371" width="23.28515625" style="148" customWidth="1"/>
    <col min="15372" max="15372" width="16.7109375" style="148" bestFit="1" customWidth="1"/>
    <col min="15373" max="15616" width="9.140625" style="148"/>
    <col min="15617" max="15617" width="3.28515625" style="148" customWidth="1"/>
    <col min="15618" max="15618" width="19" style="148" customWidth="1"/>
    <col min="15619" max="15619" width="7.42578125" style="148" customWidth="1"/>
    <col min="15620" max="15620" width="14.85546875" style="148" customWidth="1"/>
    <col min="15621" max="15621" width="21.85546875" style="148" customWidth="1"/>
    <col min="15622" max="15622" width="14.7109375" style="148" customWidth="1"/>
    <col min="15623" max="15623" width="0.5703125" style="148" customWidth="1"/>
    <col min="15624" max="15624" width="10.85546875" style="148" customWidth="1"/>
    <col min="15625" max="15625" width="10.28515625" style="148" customWidth="1"/>
    <col min="15626" max="15626" width="47.5703125" style="148" customWidth="1"/>
    <col min="15627" max="15627" width="23.28515625" style="148" customWidth="1"/>
    <col min="15628" max="15628" width="16.7109375" style="148" bestFit="1" customWidth="1"/>
    <col min="15629" max="15872" width="9.140625" style="148"/>
    <col min="15873" max="15873" width="3.28515625" style="148" customWidth="1"/>
    <col min="15874" max="15874" width="19" style="148" customWidth="1"/>
    <col min="15875" max="15875" width="7.42578125" style="148" customWidth="1"/>
    <col min="15876" max="15876" width="14.85546875" style="148" customWidth="1"/>
    <col min="15877" max="15877" width="21.85546875" style="148" customWidth="1"/>
    <col min="15878" max="15878" width="14.7109375" style="148" customWidth="1"/>
    <col min="15879" max="15879" width="0.5703125" style="148" customWidth="1"/>
    <col min="15880" max="15880" width="10.85546875" style="148" customWidth="1"/>
    <col min="15881" max="15881" width="10.28515625" style="148" customWidth="1"/>
    <col min="15882" max="15882" width="47.5703125" style="148" customWidth="1"/>
    <col min="15883" max="15883" width="23.28515625" style="148" customWidth="1"/>
    <col min="15884" max="15884" width="16.7109375" style="148" bestFit="1" customWidth="1"/>
    <col min="15885" max="16128" width="9.140625" style="148"/>
    <col min="16129" max="16129" width="3.28515625" style="148" customWidth="1"/>
    <col min="16130" max="16130" width="19" style="148" customWidth="1"/>
    <col min="16131" max="16131" width="7.42578125" style="148" customWidth="1"/>
    <col min="16132" max="16132" width="14.85546875" style="148" customWidth="1"/>
    <col min="16133" max="16133" width="21.85546875" style="148" customWidth="1"/>
    <col min="16134" max="16134" width="14.7109375" style="148" customWidth="1"/>
    <col min="16135" max="16135" width="0.5703125" style="148" customWidth="1"/>
    <col min="16136" max="16136" width="10.85546875" style="148" customWidth="1"/>
    <col min="16137" max="16137" width="10.28515625" style="148" customWidth="1"/>
    <col min="16138" max="16138" width="47.5703125" style="148" customWidth="1"/>
    <col min="16139" max="16139" width="23.28515625" style="148" customWidth="1"/>
    <col min="16140" max="16140" width="16.7109375" style="148" bestFit="1" customWidth="1"/>
    <col min="16141" max="16384" width="9.140625" style="148"/>
  </cols>
  <sheetData>
    <row r="1" spans="1:166" s="147" customFormat="1" ht="63" customHeight="1"/>
    <row r="2" spans="1:166" s="147" customFormat="1" ht="15" customHeight="1">
      <c r="A2" s="148"/>
      <c r="B2" s="149"/>
      <c r="C2" s="149"/>
      <c r="D2" s="149"/>
      <c r="E2" s="149"/>
      <c r="F2" s="149"/>
      <c r="G2" s="149"/>
      <c r="H2" s="149"/>
    </row>
    <row r="3" spans="1:166" s="147" customFormat="1" ht="53.45" customHeight="1">
      <c r="A3" s="148"/>
      <c r="B3" s="150"/>
      <c r="C3" s="151"/>
      <c r="D3" s="152"/>
      <c r="E3" s="152" t="s">
        <v>70</v>
      </c>
      <c r="F3" s="406" t="s">
        <v>71</v>
      </c>
      <c r="G3" s="406"/>
      <c r="H3" s="406"/>
    </row>
    <row r="4" spans="1:166" s="147" customFormat="1" ht="81" customHeight="1">
      <c r="A4" s="148"/>
      <c r="B4" s="407" t="s">
        <v>72</v>
      </c>
      <c r="C4" s="407"/>
      <c r="D4" s="407"/>
      <c r="E4" s="407"/>
      <c r="F4" s="407"/>
      <c r="G4" s="407"/>
      <c r="H4" s="407"/>
    </row>
    <row r="5" spans="1:166" s="147" customFormat="1" ht="44.25" customHeight="1">
      <c r="A5" s="153"/>
      <c r="B5" s="154" t="s">
        <v>1</v>
      </c>
      <c r="C5" s="155">
        <v>6.2</v>
      </c>
      <c r="D5" s="154" t="s">
        <v>2</v>
      </c>
      <c r="E5" s="156">
        <v>44317</v>
      </c>
      <c r="F5" s="157"/>
      <c r="G5" s="148"/>
      <c r="I5" s="158"/>
      <c r="J5" s="159"/>
      <c r="K5" s="159"/>
    </row>
    <row r="7" spans="1:166" ht="108" customHeight="1">
      <c r="B7" s="408" t="s">
        <v>73</v>
      </c>
      <c r="C7" s="408"/>
      <c r="D7" s="408"/>
      <c r="E7" s="408"/>
      <c r="F7" s="408"/>
      <c r="G7" s="408"/>
      <c r="H7" s="408"/>
      <c r="I7" s="160"/>
    </row>
    <row r="9" spans="1:166" ht="10.5" customHeight="1">
      <c r="B9" s="161"/>
      <c r="C9" s="161"/>
      <c r="D9" s="161"/>
      <c r="E9" s="161"/>
      <c r="F9" s="161"/>
      <c r="G9" s="161"/>
      <c r="H9" s="161"/>
      <c r="I9" s="161"/>
      <c r="J9" s="160"/>
    </row>
    <row r="10" spans="1:166" ht="17.25" customHeight="1">
      <c r="B10" s="162" t="s">
        <v>74</v>
      </c>
      <c r="C10" s="157"/>
      <c r="D10" s="157"/>
      <c r="E10" s="157"/>
      <c r="F10" s="157"/>
      <c r="G10" s="157"/>
    </row>
    <row r="11" spans="1:166" ht="9.9499999999999993" customHeight="1">
      <c r="B11" s="163"/>
      <c r="C11" s="157"/>
      <c r="D11" s="157"/>
      <c r="E11" s="157"/>
      <c r="F11" s="157"/>
      <c r="G11" s="157"/>
    </row>
    <row r="12" spans="1:166" ht="15.95" customHeight="1">
      <c r="B12" s="163"/>
      <c r="C12" s="157"/>
      <c r="D12" s="409"/>
      <c r="E12" s="411" t="s">
        <v>13</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157"/>
      <c r="AP12" s="157"/>
      <c r="AQ12" s="157"/>
      <c r="AR12" s="157"/>
      <c r="AS12" s="157"/>
      <c r="AT12" s="157"/>
      <c r="AU12" s="157"/>
      <c r="AV12" s="157"/>
      <c r="AW12" s="157"/>
      <c r="AX12" s="157"/>
      <c r="AY12" s="157"/>
      <c r="AZ12" s="157"/>
      <c r="BA12" s="157"/>
      <c r="BB12" s="157"/>
      <c r="BC12" s="157"/>
      <c r="BD12" s="157"/>
      <c r="BE12" s="157"/>
      <c r="BF12" s="157"/>
      <c r="BG12" s="157"/>
      <c r="BH12" s="157"/>
      <c r="BI12" s="157"/>
      <c r="BJ12" s="157"/>
      <c r="BK12" s="157"/>
      <c r="BL12" s="157"/>
      <c r="BM12" s="157"/>
      <c r="BN12" s="157"/>
      <c r="BO12" s="157"/>
      <c r="BP12" s="157"/>
      <c r="BQ12" s="157"/>
      <c r="BR12" s="157"/>
      <c r="BS12" s="157"/>
      <c r="BT12" s="157"/>
      <c r="BU12" s="157"/>
      <c r="BV12" s="157"/>
      <c r="BW12" s="157"/>
      <c r="BX12" s="157"/>
      <c r="BY12" s="157"/>
      <c r="BZ12" s="157"/>
      <c r="CA12" s="157"/>
      <c r="CB12" s="157"/>
      <c r="CC12" s="157"/>
      <c r="CD12" s="157"/>
      <c r="CE12" s="157"/>
      <c r="CF12" s="157"/>
      <c r="CG12" s="157"/>
      <c r="CH12" s="157"/>
      <c r="CI12" s="157"/>
      <c r="CJ12" s="157"/>
      <c r="CK12" s="157"/>
      <c r="CL12" s="157"/>
      <c r="CM12" s="157"/>
      <c r="CN12" s="157"/>
      <c r="CO12" s="157"/>
      <c r="CP12" s="157"/>
      <c r="CQ12" s="157"/>
      <c r="CR12" s="157"/>
      <c r="CS12" s="157"/>
      <c r="CT12" s="157"/>
      <c r="CU12" s="157"/>
      <c r="CV12" s="157"/>
      <c r="CW12" s="157"/>
      <c r="CX12" s="157"/>
      <c r="CY12" s="157"/>
      <c r="CZ12" s="157"/>
      <c r="DA12" s="157"/>
      <c r="DB12" s="157"/>
      <c r="DC12" s="157"/>
      <c r="DD12" s="157"/>
      <c r="DE12" s="157"/>
      <c r="DF12" s="157"/>
      <c r="DG12" s="157"/>
      <c r="DH12" s="157"/>
      <c r="DI12" s="157"/>
      <c r="DJ12" s="157"/>
      <c r="DK12" s="157"/>
      <c r="DL12" s="157"/>
      <c r="DM12" s="157"/>
      <c r="DN12" s="157"/>
      <c r="DO12" s="157"/>
      <c r="DP12" s="157"/>
      <c r="DQ12" s="157"/>
      <c r="DR12" s="157"/>
      <c r="DS12" s="157"/>
      <c r="DT12" s="157"/>
      <c r="DU12" s="157"/>
      <c r="DV12" s="157"/>
      <c r="DW12" s="157"/>
      <c r="DX12" s="157"/>
      <c r="DY12" s="157"/>
      <c r="DZ12" s="157"/>
      <c r="EA12" s="157"/>
      <c r="EB12" s="157"/>
      <c r="EC12" s="157"/>
      <c r="ED12" s="157"/>
      <c r="EE12" s="157"/>
      <c r="EF12" s="157"/>
      <c r="EG12" s="157"/>
      <c r="EH12" s="157"/>
      <c r="EI12" s="157"/>
      <c r="EJ12" s="157"/>
      <c r="EK12" s="157"/>
      <c r="EL12" s="157"/>
      <c r="EM12" s="157"/>
      <c r="EN12" s="157"/>
      <c r="EO12" s="157"/>
      <c r="EP12" s="157"/>
      <c r="EQ12" s="157"/>
      <c r="ER12" s="157"/>
      <c r="ES12" s="157"/>
      <c r="ET12" s="157"/>
      <c r="EU12" s="157"/>
      <c r="EV12" s="157"/>
      <c r="EW12" s="157"/>
      <c r="EX12" s="157"/>
      <c r="EY12" s="157"/>
      <c r="EZ12" s="157"/>
      <c r="FA12" s="157"/>
      <c r="FB12" s="157"/>
      <c r="FC12" s="157"/>
      <c r="FD12" s="157"/>
      <c r="FE12" s="157"/>
      <c r="FF12" s="157"/>
      <c r="FG12" s="157"/>
      <c r="FH12" s="157"/>
      <c r="FI12" s="157"/>
      <c r="FJ12" s="157"/>
    </row>
    <row r="13" spans="1:166" ht="15.95" customHeight="1">
      <c r="B13" s="163"/>
      <c r="C13" s="157"/>
      <c r="D13" s="410"/>
      <c r="E13" s="411"/>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157"/>
      <c r="AQ13" s="157"/>
      <c r="AR13" s="157"/>
      <c r="AS13" s="157"/>
      <c r="AT13" s="157"/>
      <c r="AU13" s="157"/>
      <c r="AV13" s="157"/>
      <c r="AW13" s="157"/>
      <c r="AX13" s="157"/>
      <c r="AY13" s="157"/>
      <c r="AZ13" s="157"/>
      <c r="BA13" s="157"/>
      <c r="BB13" s="157"/>
      <c r="BC13" s="157"/>
      <c r="BD13" s="157"/>
      <c r="BE13" s="157"/>
      <c r="BF13" s="157"/>
      <c r="BG13" s="157"/>
      <c r="BH13" s="157"/>
      <c r="BI13" s="157"/>
      <c r="BJ13" s="157"/>
      <c r="BK13" s="157"/>
      <c r="BL13" s="157"/>
      <c r="BM13" s="157"/>
      <c r="BN13" s="157"/>
      <c r="BO13" s="157"/>
      <c r="BP13" s="157"/>
      <c r="BQ13" s="157"/>
      <c r="BR13" s="157"/>
      <c r="BS13" s="157"/>
      <c r="BT13" s="157"/>
      <c r="BU13" s="157"/>
      <c r="BV13" s="157"/>
      <c r="BW13" s="157"/>
      <c r="BX13" s="157"/>
      <c r="BY13" s="157"/>
      <c r="BZ13" s="157"/>
      <c r="CA13" s="157"/>
      <c r="CB13" s="157"/>
      <c r="CC13" s="157"/>
      <c r="CD13" s="157"/>
      <c r="CE13" s="157"/>
      <c r="CF13" s="157"/>
      <c r="CG13" s="157"/>
      <c r="CH13" s="157"/>
      <c r="CI13" s="157"/>
      <c r="CJ13" s="157"/>
      <c r="CK13" s="157"/>
      <c r="CL13" s="157"/>
      <c r="CM13" s="157"/>
      <c r="CN13" s="157"/>
      <c r="CO13" s="157"/>
      <c r="CP13" s="157"/>
      <c r="CQ13" s="157"/>
      <c r="CR13" s="157"/>
      <c r="CS13" s="157"/>
      <c r="CT13" s="157"/>
      <c r="CU13" s="157"/>
      <c r="CV13" s="157"/>
      <c r="CW13" s="157"/>
      <c r="CX13" s="157"/>
      <c r="CY13" s="157"/>
      <c r="CZ13" s="157"/>
      <c r="DA13" s="157"/>
      <c r="DB13" s="157"/>
      <c r="DC13" s="157"/>
      <c r="DD13" s="157"/>
      <c r="DE13" s="157"/>
      <c r="DF13" s="157"/>
      <c r="DG13" s="157"/>
      <c r="DH13" s="157"/>
      <c r="DI13" s="157"/>
      <c r="DJ13" s="157"/>
      <c r="DK13" s="157"/>
      <c r="DL13" s="157"/>
      <c r="DM13" s="157"/>
      <c r="DN13" s="157"/>
      <c r="DO13" s="157"/>
      <c r="DP13" s="157"/>
      <c r="DQ13" s="157"/>
      <c r="DR13" s="157"/>
      <c r="DS13" s="157"/>
      <c r="DT13" s="157"/>
      <c r="DU13" s="157"/>
      <c r="DV13" s="157"/>
      <c r="DW13" s="157"/>
      <c r="DX13" s="157"/>
      <c r="DY13" s="157"/>
      <c r="DZ13" s="157"/>
      <c r="EA13" s="157"/>
      <c r="EB13" s="157"/>
      <c r="EC13" s="157"/>
      <c r="ED13" s="157"/>
      <c r="EE13" s="157"/>
      <c r="EF13" s="157"/>
      <c r="EG13" s="157"/>
      <c r="EH13" s="157"/>
      <c r="EI13" s="157"/>
      <c r="EJ13" s="157"/>
      <c r="EK13" s="157"/>
      <c r="EL13" s="157"/>
      <c r="EM13" s="157"/>
      <c r="EN13" s="157"/>
      <c r="EO13" s="157"/>
      <c r="EP13" s="157"/>
      <c r="EQ13" s="157"/>
      <c r="ER13" s="157"/>
      <c r="ES13" s="157"/>
      <c r="ET13" s="157"/>
      <c r="EU13" s="157"/>
      <c r="EV13" s="157"/>
      <c r="EW13" s="157"/>
      <c r="EX13" s="157"/>
      <c r="EY13" s="157"/>
      <c r="EZ13" s="157"/>
      <c r="FA13" s="157"/>
      <c r="FB13" s="157"/>
      <c r="FC13" s="157"/>
      <c r="FD13" s="157"/>
      <c r="FE13" s="157"/>
      <c r="FF13" s="157"/>
      <c r="FG13" s="157"/>
      <c r="FH13" s="157"/>
      <c r="FI13" s="157"/>
      <c r="FJ13" s="157"/>
    </row>
    <row r="14" spans="1:166" ht="17.25" customHeight="1">
      <c r="B14" s="164" t="str">
        <f>(IF((MOD(ROUND(D12*1000,2),10)&lt;&gt;0),"ERROR: Rating must be in 0.01 star increment",""))</f>
        <v/>
      </c>
      <c r="C14" s="157"/>
      <c r="D14" s="165"/>
      <c r="E14" s="157"/>
      <c r="F14" s="157"/>
      <c r="G14" s="157"/>
    </row>
    <row r="15" spans="1:166" ht="3.75" customHeight="1">
      <c r="B15" s="166"/>
      <c r="C15" s="166"/>
      <c r="D15" s="167"/>
      <c r="E15" s="165"/>
      <c r="F15" s="166"/>
      <c r="G15" s="166"/>
    </row>
    <row r="16" spans="1:166" ht="15.95" customHeight="1">
      <c r="B16" s="163"/>
      <c r="C16" s="163"/>
      <c r="D16" s="409"/>
      <c r="E16" s="411" t="s">
        <v>13</v>
      </c>
      <c r="F16" s="163"/>
      <c r="G16" s="163"/>
    </row>
    <row r="17" spans="1:10" ht="15.95" customHeight="1">
      <c r="B17" s="163"/>
      <c r="C17" s="163"/>
      <c r="D17" s="410"/>
      <c r="E17" s="411"/>
      <c r="F17" s="163"/>
      <c r="G17" s="163"/>
    </row>
    <row r="18" spans="1:10" ht="13.5" customHeight="1">
      <c r="B18" s="164" t="str">
        <f>(IF((MOD(ROUND(D16*1000,2),10)&lt;&gt;0),"ERROR: Rating must be in 0.01 star increment",""))</f>
        <v/>
      </c>
      <c r="D18" s="168"/>
      <c r="H18" s="169"/>
      <c r="I18" s="170"/>
    </row>
    <row r="19" spans="1:10" ht="15" customHeight="1">
      <c r="B19" s="164"/>
      <c r="H19" s="169"/>
      <c r="I19" s="170"/>
    </row>
    <row r="20" spans="1:10" ht="17.25" customHeight="1">
      <c r="B20" s="412" t="s">
        <v>75</v>
      </c>
      <c r="C20" s="412"/>
      <c r="D20" s="412"/>
      <c r="E20" s="412"/>
      <c r="F20" s="412"/>
      <c r="G20" s="412"/>
      <c r="H20" s="413"/>
      <c r="I20" s="413"/>
      <c r="J20" s="413"/>
    </row>
    <row r="21" spans="1:10" ht="9.9499999999999993" customHeight="1">
      <c r="B21" s="171"/>
      <c r="C21" s="171"/>
      <c r="D21" s="171"/>
      <c r="E21" s="171"/>
      <c r="F21" s="171"/>
      <c r="G21" s="171"/>
      <c r="H21" s="160"/>
      <c r="I21" s="160"/>
      <c r="J21" s="160"/>
    </row>
    <row r="22" spans="1:10" s="172" customFormat="1" ht="20.100000000000001" customHeight="1">
      <c r="B22" s="173" t="s">
        <v>3</v>
      </c>
      <c r="C22" s="174"/>
      <c r="D22" s="174"/>
      <c r="E22" s="174"/>
      <c r="F22" s="175"/>
      <c r="G22" s="176"/>
      <c r="H22" s="414"/>
      <c r="I22" s="415"/>
    </row>
    <row r="23" spans="1:10" s="172" customFormat="1" ht="20.100000000000001" customHeight="1">
      <c r="B23" s="177" t="s">
        <v>76</v>
      </c>
      <c r="C23" s="178"/>
      <c r="D23" s="178"/>
      <c r="E23" s="178"/>
      <c r="F23" s="179"/>
      <c r="G23" s="180"/>
      <c r="H23" s="394"/>
      <c r="I23" s="395"/>
    </row>
    <row r="24" spans="1:10" s="172" customFormat="1" ht="20.100000000000001" customHeight="1">
      <c r="B24" s="177" t="s">
        <v>77</v>
      </c>
      <c r="C24" s="181"/>
      <c r="D24" s="181"/>
      <c r="E24" s="181"/>
      <c r="F24" s="182"/>
      <c r="G24" s="183"/>
      <c r="H24" s="394"/>
      <c r="I24" s="395"/>
    </row>
    <row r="25" spans="1:10" s="172" customFormat="1" ht="20.100000000000001" customHeight="1">
      <c r="B25" s="184" t="s">
        <v>78</v>
      </c>
      <c r="C25" s="178"/>
      <c r="D25" s="178"/>
      <c r="E25" s="178"/>
      <c r="F25" s="179"/>
      <c r="G25" s="180"/>
      <c r="H25" s="394"/>
      <c r="I25" s="395"/>
    </row>
    <row r="26" spans="1:10" s="172" customFormat="1" ht="20.100000000000001" customHeight="1">
      <c r="B26" s="184" t="s">
        <v>79</v>
      </c>
      <c r="C26" s="178"/>
      <c r="D26" s="178"/>
      <c r="E26" s="178"/>
      <c r="F26" s="179"/>
      <c r="G26" s="180"/>
      <c r="H26" s="394"/>
      <c r="I26" s="395"/>
    </row>
    <row r="27" spans="1:10" s="172" customFormat="1" ht="20.100000000000001" customHeight="1">
      <c r="B27" s="184" t="s">
        <v>80</v>
      </c>
      <c r="C27" s="178"/>
      <c r="D27" s="178"/>
      <c r="E27" s="178"/>
      <c r="F27" s="179"/>
      <c r="G27" s="180"/>
      <c r="H27" s="394"/>
      <c r="I27" s="395"/>
    </row>
    <row r="28" spans="1:10" s="172" customFormat="1" ht="20.100000000000001" customHeight="1">
      <c r="B28" s="184" t="s">
        <v>81</v>
      </c>
      <c r="C28" s="178"/>
      <c r="D28" s="178"/>
      <c r="E28" s="178"/>
      <c r="F28" s="179"/>
      <c r="G28" s="180"/>
      <c r="H28" s="394"/>
      <c r="I28" s="395"/>
    </row>
    <row r="29" spans="1:10" s="172" customFormat="1" ht="20.100000000000001" customHeight="1">
      <c r="B29" s="184" t="s">
        <v>82</v>
      </c>
      <c r="C29" s="178"/>
      <c r="D29" s="178"/>
      <c r="E29" s="178"/>
      <c r="F29" s="179"/>
      <c r="G29" s="180"/>
      <c r="H29" s="394" t="s">
        <v>83</v>
      </c>
      <c r="I29" s="395"/>
    </row>
    <row r="30" spans="1:10" s="172" customFormat="1" ht="20.100000000000001" customHeight="1">
      <c r="B30" s="184" t="s">
        <v>84</v>
      </c>
      <c r="C30" s="178"/>
      <c r="D30" s="178"/>
      <c r="E30" s="178"/>
      <c r="F30" s="179"/>
      <c r="G30" s="180"/>
      <c r="H30" s="394"/>
      <c r="I30" s="395"/>
    </row>
    <row r="31" spans="1:10" s="172" customFormat="1" ht="19.899999999999999" customHeight="1">
      <c r="B31" s="184" t="s">
        <v>85</v>
      </c>
      <c r="C31" s="178"/>
      <c r="D31" s="178"/>
      <c r="E31" s="178"/>
      <c r="F31" s="179"/>
      <c r="G31" s="180"/>
      <c r="H31" s="394"/>
      <c r="I31" s="395"/>
    </row>
    <row r="32" spans="1:10" s="172" customFormat="1" ht="20.100000000000001" customHeight="1">
      <c r="A32" s="185"/>
      <c r="B32" s="186" t="s">
        <v>86</v>
      </c>
      <c r="C32" s="178"/>
      <c r="D32" s="178"/>
      <c r="E32" s="178"/>
      <c r="F32" s="187"/>
      <c r="G32" s="188"/>
      <c r="H32" s="396"/>
      <c r="I32" s="397"/>
    </row>
    <row r="33" spans="1:10" s="172" customFormat="1" ht="20.100000000000001" customHeight="1">
      <c r="A33" s="189"/>
      <c r="B33" s="190" t="str">
        <f>IF(H23="","",IF(H23&gt;=15000,"","Total Serviced Gymnasium Area (m²)"))</f>
        <v/>
      </c>
      <c r="C33" s="191"/>
      <c r="D33" s="191"/>
      <c r="E33" s="191"/>
      <c r="F33" s="192"/>
      <c r="G33" s="188"/>
      <c r="H33" s="398"/>
      <c r="I33" s="399"/>
    </row>
    <row r="34" spans="1:10" s="172" customFormat="1" ht="3" customHeight="1">
      <c r="B34" s="186"/>
      <c r="C34" s="178"/>
      <c r="D34" s="178"/>
      <c r="E34" s="178"/>
      <c r="F34" s="178"/>
      <c r="G34" s="180"/>
      <c r="H34" s="193"/>
      <c r="I34" s="176"/>
    </row>
    <row r="35" spans="1:10" s="172" customFormat="1" ht="20.100000000000001" customHeight="1">
      <c r="B35" s="173" t="s">
        <v>87</v>
      </c>
      <c r="C35" s="194"/>
      <c r="D35" s="194"/>
      <c r="E35" s="194"/>
      <c r="F35" s="195" t="s">
        <v>88</v>
      </c>
      <c r="G35" s="196"/>
      <c r="H35" s="400"/>
      <c r="I35" s="401"/>
    </row>
    <row r="36" spans="1:10" s="172" customFormat="1" ht="20.100000000000001" customHeight="1">
      <c r="B36" s="197" t="str">
        <f>IF(SUM(H35:H38)=1,"","ERROR: Percentage breakdown must total 100%")</f>
        <v>ERROR: Percentage breakdown must total 100%</v>
      </c>
      <c r="C36" s="198"/>
      <c r="D36" s="198"/>
      <c r="E36" s="198"/>
      <c r="F36" s="199" t="s">
        <v>89</v>
      </c>
      <c r="G36" s="200"/>
      <c r="H36" s="402"/>
      <c r="I36" s="403"/>
    </row>
    <row r="37" spans="1:10" s="172" customFormat="1" ht="20.100000000000001" customHeight="1">
      <c r="B37" s="201"/>
      <c r="C37" s="198"/>
      <c r="D37" s="198"/>
      <c r="E37" s="198"/>
      <c r="F37" s="199" t="s">
        <v>90</v>
      </c>
      <c r="G37" s="200"/>
      <c r="H37" s="402"/>
      <c r="I37" s="403"/>
    </row>
    <row r="38" spans="1:10" s="172" customFormat="1" ht="20.100000000000001" customHeight="1">
      <c r="B38" s="202"/>
      <c r="C38" s="203"/>
      <c r="D38" s="203"/>
      <c r="E38" s="203"/>
      <c r="F38" s="204" t="s">
        <v>91</v>
      </c>
      <c r="G38" s="200"/>
      <c r="H38" s="404"/>
      <c r="I38" s="405"/>
    </row>
    <row r="39" spans="1:10" ht="15" customHeight="1">
      <c r="B39" s="205"/>
      <c r="C39" s="206"/>
      <c r="D39" s="206"/>
      <c r="E39" s="206"/>
      <c r="F39" s="206"/>
      <c r="G39" s="206"/>
      <c r="H39" s="169"/>
    </row>
    <row r="40" spans="1:10" ht="1.5" customHeight="1">
      <c r="B40" s="207"/>
      <c r="C40" s="208"/>
      <c r="D40" s="208"/>
      <c r="E40" s="208"/>
      <c r="F40" s="208"/>
      <c r="G40" s="208"/>
      <c r="H40" s="209"/>
      <c r="I40" s="210"/>
    </row>
    <row r="41" spans="1:10" ht="15.75">
      <c r="B41" s="392" t="s">
        <v>10</v>
      </c>
      <c r="C41" s="392"/>
      <c r="D41" s="392"/>
      <c r="E41" s="392"/>
      <c r="F41" s="392"/>
      <c r="G41" s="392"/>
      <c r="H41" s="393"/>
      <c r="I41" s="393"/>
      <c r="J41" s="393"/>
    </row>
    <row r="42" spans="1:10" ht="1.5" customHeight="1">
      <c r="B42" s="211"/>
      <c r="C42" s="211"/>
      <c r="D42" s="211"/>
      <c r="E42" s="211"/>
      <c r="F42" s="211"/>
      <c r="G42" s="211"/>
      <c r="H42" s="212"/>
      <c r="I42" s="212"/>
      <c r="J42" s="160"/>
    </row>
    <row r="43" spans="1:10" ht="9.9499999999999993" customHeight="1">
      <c r="F43" s="213"/>
      <c r="G43" s="213"/>
      <c r="J43" s="214"/>
    </row>
    <row r="44" spans="1:10" s="150" customFormat="1" ht="18" hidden="1" customHeight="1">
      <c r="A44" s="148"/>
      <c r="B44" s="215"/>
      <c r="C44" s="215"/>
      <c r="D44" s="216" t="s">
        <v>92</v>
      </c>
      <c r="E44" s="215"/>
      <c r="F44" s="215"/>
      <c r="G44" s="215"/>
      <c r="H44" s="217"/>
      <c r="J44" s="214"/>
    </row>
    <row r="45" spans="1:10" s="150" customFormat="1" ht="18" hidden="1" customHeight="1">
      <c r="A45" s="148"/>
      <c r="D45" s="390" t="str">
        <f>IF(ISNUMBER(F99),F99,"")</f>
        <v/>
      </c>
      <c r="E45" s="390"/>
      <c r="F45" s="390"/>
      <c r="G45" s="218"/>
      <c r="H45" s="219" t="s">
        <v>93</v>
      </c>
      <c r="I45" s="220"/>
      <c r="J45" s="214"/>
    </row>
    <row r="46" spans="1:10" ht="18" hidden="1" customHeight="1">
      <c r="D46" s="221" t="str">
        <f>CONCATENATE("Maximum Emissions at ",D12, " Star NABERS Energy")</f>
        <v>Maximum Emissions at  Star NABERS Energy</v>
      </c>
      <c r="E46" s="213"/>
      <c r="G46" s="213"/>
      <c r="J46" s="214"/>
    </row>
    <row r="47" spans="1:10" ht="18" hidden="1" customHeight="1">
      <c r="D47" s="390" t="str">
        <f>IF(ISNUMBER(H102),H102,"")</f>
        <v/>
      </c>
      <c r="E47" s="390"/>
      <c r="F47" s="390"/>
      <c r="G47" s="218"/>
      <c r="H47" s="219" t="s">
        <v>93</v>
      </c>
      <c r="I47" s="220"/>
      <c r="J47" s="222"/>
    </row>
    <row r="48" spans="1:10" ht="18" hidden="1" customHeight="1">
      <c r="D48" s="223"/>
      <c r="E48" s="223"/>
      <c r="F48" s="223"/>
      <c r="G48" s="218"/>
      <c r="H48" s="219"/>
      <c r="I48" s="220"/>
      <c r="J48" s="222"/>
    </row>
    <row r="49" spans="2:10" ht="18" customHeight="1">
      <c r="D49" s="216" t="s">
        <v>94</v>
      </c>
      <c r="E49" s="215"/>
      <c r="F49" s="215"/>
      <c r="G49" s="215"/>
      <c r="H49" s="217"/>
      <c r="J49" s="222"/>
    </row>
    <row r="50" spans="2:10" ht="18" customHeight="1">
      <c r="D50" s="390" t="e">
        <f>SUMPRODUCT(F58:F61,H110:H113)</f>
        <v>#N/A</v>
      </c>
      <c r="E50" s="390"/>
      <c r="F50" s="390"/>
      <c r="G50" s="218"/>
      <c r="H50" s="219" t="s">
        <v>93</v>
      </c>
      <c r="I50" s="220"/>
      <c r="J50" s="222"/>
    </row>
    <row r="51" spans="2:10" ht="18" customHeight="1">
      <c r="D51" s="223"/>
      <c r="E51" s="223"/>
      <c r="F51" s="223"/>
      <c r="G51" s="218"/>
      <c r="H51" s="219"/>
      <c r="I51" s="220"/>
      <c r="J51" s="222"/>
    </row>
    <row r="52" spans="2:10" ht="18" customHeight="1">
      <c r="D52" s="216" t="s">
        <v>95</v>
      </c>
      <c r="E52" s="215"/>
      <c r="F52" s="215"/>
      <c r="G52" s="215"/>
      <c r="H52" s="217"/>
      <c r="J52" s="222"/>
    </row>
    <row r="53" spans="2:10" ht="18" customHeight="1">
      <c r="D53" s="390" t="e">
        <f>SUMPRODUCT(F58:F61,I110:I113)</f>
        <v>#N/A</v>
      </c>
      <c r="E53" s="390"/>
      <c r="F53" s="390"/>
      <c r="G53" s="218"/>
      <c r="H53" s="219" t="s">
        <v>93</v>
      </c>
      <c r="I53" s="220"/>
      <c r="J53" s="222"/>
    </row>
    <row r="54" spans="2:10" ht="18" customHeight="1">
      <c r="D54" s="223"/>
      <c r="E54" s="223"/>
      <c r="F54" s="223"/>
      <c r="G54" s="218"/>
      <c r="H54" s="219"/>
      <c r="I54" s="220"/>
      <c r="J54" s="222"/>
    </row>
    <row r="55" spans="2:10" ht="11.25" customHeight="1">
      <c r="J55" s="222"/>
    </row>
    <row r="56" spans="2:10" ht="18" customHeight="1">
      <c r="D56" s="171" t="s">
        <v>96</v>
      </c>
      <c r="J56" s="222"/>
    </row>
    <row r="57" spans="2:10" s="224" customFormat="1" ht="3" customHeight="1">
      <c r="B57" s="225"/>
      <c r="C57" s="225"/>
      <c r="D57" s="225"/>
      <c r="E57" s="225"/>
      <c r="F57" s="225"/>
      <c r="G57" s="225"/>
      <c r="H57" s="226"/>
      <c r="J57" s="227"/>
    </row>
    <row r="58" spans="2:10" s="224" customFormat="1" ht="12.75" customHeight="1">
      <c r="C58" s="171"/>
      <c r="D58" s="171"/>
      <c r="E58" s="228" t="s">
        <v>88</v>
      </c>
      <c r="F58" s="229" t="str">
        <f>IF(ISNUMBER(H35*L107/H116),H35*L107/H116,"")</f>
        <v/>
      </c>
      <c r="G58" s="230"/>
      <c r="H58" s="219" t="s">
        <v>97</v>
      </c>
      <c r="I58" s="160"/>
      <c r="J58" s="160"/>
    </row>
    <row r="59" spans="2:10" s="224" customFormat="1" ht="12.75" customHeight="1">
      <c r="B59" s="225"/>
      <c r="C59" s="225"/>
      <c r="D59" s="215"/>
      <c r="E59" s="228" t="s">
        <v>89</v>
      </c>
      <c r="F59" s="229" t="str">
        <f>IF(ISNUMBER(H36*L107),H36*L107,"")</f>
        <v/>
      </c>
      <c r="G59" s="231"/>
      <c r="H59" s="219" t="s">
        <v>98</v>
      </c>
      <c r="J59" s="227"/>
    </row>
    <row r="60" spans="2:10" s="224" customFormat="1" ht="12.75" customHeight="1">
      <c r="B60" s="215"/>
      <c r="C60" s="213"/>
      <c r="D60" s="213"/>
      <c r="E60" s="228" t="s">
        <v>90</v>
      </c>
      <c r="F60" s="229" t="str">
        <f>IF(ISNUMBER(H37*L107/H117),H37*L107/H117,"")</f>
        <v/>
      </c>
      <c r="G60" s="232"/>
      <c r="H60" s="219" t="s">
        <v>99</v>
      </c>
      <c r="J60" s="227"/>
    </row>
    <row r="61" spans="2:10" s="224" customFormat="1" ht="12.75" customHeight="1">
      <c r="B61" s="215"/>
      <c r="C61" s="213"/>
      <c r="D61" s="213"/>
      <c r="E61" s="228" t="s">
        <v>91</v>
      </c>
      <c r="F61" s="229" t="str">
        <f>IF(ISNUMBER(H38*L107/H118),H38*L107/H118,"")</f>
        <v/>
      </c>
      <c r="G61" s="232"/>
      <c r="H61" s="219" t="s">
        <v>100</v>
      </c>
      <c r="J61" s="227"/>
    </row>
    <row r="62" spans="2:10" s="224" customFormat="1" ht="9.9499999999999993" customHeight="1">
      <c r="B62" s="215"/>
      <c r="C62" s="213"/>
      <c r="D62" s="213"/>
      <c r="E62" s="228"/>
      <c r="F62" s="233"/>
      <c r="G62" s="232"/>
      <c r="H62" s="219"/>
      <c r="J62" s="227"/>
    </row>
    <row r="63" spans="2:10" s="224" customFormat="1" ht="1.5" customHeight="1">
      <c r="B63" s="234"/>
      <c r="C63" s="235"/>
      <c r="D63" s="235"/>
      <c r="E63" s="236"/>
      <c r="F63" s="236"/>
      <c r="G63" s="235"/>
      <c r="H63" s="236"/>
      <c r="I63" s="236"/>
      <c r="J63" s="227"/>
    </row>
    <row r="64" spans="2:10" s="224" customFormat="1" ht="9.9499999999999993" customHeight="1">
      <c r="B64" s="215"/>
      <c r="C64" s="213"/>
      <c r="D64" s="213"/>
      <c r="G64" s="213"/>
      <c r="J64" s="227"/>
    </row>
    <row r="65" spans="2:10" s="224" customFormat="1" ht="18" customHeight="1">
      <c r="B65" s="225"/>
      <c r="C65" s="225"/>
      <c r="D65" s="216" t="s">
        <v>101</v>
      </c>
      <c r="E65" s="215"/>
      <c r="F65" s="215"/>
      <c r="G65" s="215"/>
      <c r="H65" s="217"/>
      <c r="I65" s="148"/>
      <c r="J65" s="227"/>
    </row>
    <row r="66" spans="2:10" s="224" customFormat="1" ht="18" customHeight="1">
      <c r="B66" s="225"/>
      <c r="C66" s="225"/>
      <c r="D66" s="391" t="str">
        <f>IF(ISNUMBER(L126),L126,"")</f>
        <v/>
      </c>
      <c r="E66" s="391"/>
      <c r="F66" s="391"/>
      <c r="G66" s="237"/>
      <c r="H66" s="238" t="s">
        <v>102</v>
      </c>
      <c r="I66" s="239"/>
      <c r="J66" s="227"/>
    </row>
    <row r="67" spans="2:10" s="224" customFormat="1" ht="18" customHeight="1">
      <c r="B67" s="225"/>
      <c r="C67" s="225"/>
      <c r="D67" s="221" t="str">
        <f>CONCATENATE("Maximum Water Consumption at ",D16, " Star NABERS Water")</f>
        <v>Maximum Water Consumption at  Star NABERS Water</v>
      </c>
      <c r="E67" s="213"/>
      <c r="F67" s="148"/>
      <c r="G67" s="213"/>
      <c r="H67" s="148"/>
      <c r="I67" s="148"/>
      <c r="J67" s="227"/>
    </row>
    <row r="68" spans="2:10" ht="18" customHeight="1">
      <c r="B68" s="215"/>
      <c r="C68" s="215"/>
      <c r="D68" s="391" t="str">
        <f>IF(ISNUMBER(L129),L129,"")</f>
        <v/>
      </c>
      <c r="E68" s="391"/>
      <c r="F68" s="391"/>
      <c r="G68" s="237"/>
      <c r="H68" s="238" t="s">
        <v>102</v>
      </c>
      <c r="I68" s="239"/>
    </row>
    <row r="69" spans="2:10" ht="11.25" customHeight="1">
      <c r="B69" s="215"/>
      <c r="C69" s="215"/>
    </row>
    <row r="70" spans="2:10" ht="3" customHeight="1">
      <c r="B70" s="215"/>
      <c r="C70" s="215"/>
      <c r="D70" s="215"/>
      <c r="E70" s="215"/>
      <c r="F70" s="215"/>
      <c r="G70" s="215"/>
      <c r="H70" s="240"/>
      <c r="J70" s="241"/>
    </row>
    <row r="71" spans="2:10" ht="30" customHeight="1">
      <c r="B71" s="215"/>
      <c r="C71" s="215"/>
      <c r="D71" s="215"/>
      <c r="E71" s="215"/>
      <c r="F71" s="215"/>
      <c r="G71" s="215"/>
      <c r="H71" s="240"/>
      <c r="J71" s="241"/>
    </row>
    <row r="72" spans="2:10" ht="1.5" customHeight="1">
      <c r="B72" s="234"/>
      <c r="C72" s="234"/>
      <c r="D72" s="234"/>
      <c r="E72" s="234"/>
      <c r="F72" s="234"/>
      <c r="G72" s="234"/>
      <c r="H72" s="242"/>
      <c r="I72" s="210"/>
      <c r="J72" s="241"/>
    </row>
    <row r="73" spans="2:10" ht="12.75" hidden="1" customHeight="1">
      <c r="B73" s="215"/>
      <c r="C73" s="215"/>
      <c r="D73" s="215"/>
      <c r="E73" s="215"/>
      <c r="F73" s="215"/>
      <c r="G73" s="215"/>
      <c r="H73" s="240"/>
      <c r="J73" s="241"/>
    </row>
    <row r="74" spans="2:10" hidden="1">
      <c r="B74" s="243"/>
      <c r="C74" s="243"/>
      <c r="D74" s="243"/>
      <c r="E74" s="243"/>
      <c r="F74" s="243"/>
      <c r="G74" s="243"/>
    </row>
    <row r="75" spans="2:10" hidden="1">
      <c r="B75" s="214" t="s">
        <v>21</v>
      </c>
      <c r="C75" s="214"/>
      <c r="D75" s="214"/>
      <c r="E75" s="214"/>
      <c r="F75" s="214"/>
      <c r="G75" s="214"/>
    </row>
    <row r="76" spans="2:10" hidden="1">
      <c r="B76" s="148" t="s">
        <v>55</v>
      </c>
      <c r="H76" s="148" t="e">
        <f>VLOOKUP($H$22,'Climate by postcode'!$A$3:$E$3730,5,FALSE)</f>
        <v>#N/A</v>
      </c>
      <c r="J76" s="244" t="s">
        <v>103</v>
      </c>
    </row>
    <row r="77" spans="2:10" hidden="1">
      <c r="B77" s="148" t="s">
        <v>104</v>
      </c>
      <c r="H77" s="148" t="e">
        <f>VLOOKUP(H76,SGEx!#REF!,3)</f>
        <v>#N/A</v>
      </c>
      <c r="I77" s="148" t="s">
        <v>103</v>
      </c>
      <c r="J77" s="148" t="e">
        <f>H77</f>
        <v>#N/A</v>
      </c>
    </row>
    <row r="78" spans="2:10" hidden="1">
      <c r="B78" s="148" t="s">
        <v>105</v>
      </c>
      <c r="H78" s="148" t="e">
        <f>VLOOKUP(H76,SGEx!#REF!,2)</f>
        <v>#N/A</v>
      </c>
      <c r="I78" s="148" t="s">
        <v>106</v>
      </c>
      <c r="J78" s="148" t="e">
        <f>H78/H116</f>
        <v>#N/A</v>
      </c>
    </row>
    <row r="79" spans="2:10" hidden="1">
      <c r="B79" s="148" t="s">
        <v>107</v>
      </c>
      <c r="H79" s="148" t="e">
        <f>VLOOKUP(H76,SGEx!#REF!,5)</f>
        <v>#N/A</v>
      </c>
      <c r="I79" s="148" t="s">
        <v>108</v>
      </c>
      <c r="J79" s="148" t="e">
        <f>H79/H117</f>
        <v>#N/A</v>
      </c>
    </row>
    <row r="80" spans="2:10" hidden="1">
      <c r="B80" s="148" t="s">
        <v>109</v>
      </c>
      <c r="H80" s="148" t="e">
        <f>VLOOKUP(H76,SGEx!#REF!,4)</f>
        <v>#N/A</v>
      </c>
      <c r="I80" s="148" t="s">
        <v>110</v>
      </c>
      <c r="J80" s="148" t="e">
        <f>H80/H118</f>
        <v>#N/A</v>
      </c>
    </row>
    <row r="81" spans="2:11" hidden="1"/>
    <row r="82" spans="2:11" hidden="1">
      <c r="B82" s="148" t="s">
        <v>111</v>
      </c>
      <c r="H82" s="148" t="e">
        <f>VLOOKUP($H$22,'Climate by postcode'!$A$4:$D$3730,2,0)</f>
        <v>#N/A</v>
      </c>
    </row>
    <row r="83" spans="2:11" hidden="1">
      <c r="B83" s="148" t="s">
        <v>112</v>
      </c>
      <c r="H83" s="148" t="e">
        <f>VLOOKUP($H22,'Climate by postcode'!$A$4:$D$3730,3,0)</f>
        <v>#N/A</v>
      </c>
    </row>
    <row r="84" spans="2:11" hidden="1">
      <c r="B84" s="148" t="s">
        <v>113</v>
      </c>
      <c r="H84" s="148" t="e">
        <f>VLOOKUP($H$22,'Climate by postcode'!$A$4:$D$3730,4,0)</f>
        <v>#N/A</v>
      </c>
    </row>
    <row r="85" spans="2:11" hidden="1"/>
    <row r="86" spans="2:11" hidden="1">
      <c r="B86" s="214" t="s">
        <v>114</v>
      </c>
      <c r="C86" s="214"/>
      <c r="D86" s="214"/>
      <c r="E86" s="214"/>
      <c r="F86" s="214"/>
      <c r="G86" s="214"/>
      <c r="H86" s="245" t="s">
        <v>115</v>
      </c>
      <c r="K86" s="246" t="s">
        <v>116</v>
      </c>
    </row>
    <row r="87" spans="2:11" hidden="1">
      <c r="B87" s="247" t="s">
        <v>117</v>
      </c>
      <c r="C87" s="247"/>
      <c r="D87" s="247"/>
      <c r="E87" s="247"/>
      <c r="F87" s="247"/>
      <c r="G87" s="247"/>
      <c r="H87" s="248">
        <f>H23*H27/357.2</f>
        <v>0</v>
      </c>
      <c r="J87" s="249" t="s">
        <v>118</v>
      </c>
      <c r="K87" s="250">
        <f>H28/60.25</f>
        <v>0</v>
      </c>
    </row>
    <row r="88" spans="2:11" hidden="1">
      <c r="B88" s="247" t="s">
        <v>119</v>
      </c>
      <c r="C88" s="247"/>
      <c r="D88" s="247"/>
      <c r="E88" s="247"/>
      <c r="F88" s="247"/>
      <c r="G88" s="247"/>
      <c r="H88" s="248">
        <f>H24*H28/60</f>
        <v>0</v>
      </c>
      <c r="J88" s="249" t="s">
        <v>120</v>
      </c>
      <c r="K88" s="250">
        <f>H27/359.56</f>
        <v>0</v>
      </c>
    </row>
    <row r="89" spans="2:11" hidden="1">
      <c r="B89" s="247" t="s">
        <v>121</v>
      </c>
      <c r="C89" s="247"/>
      <c r="D89" s="247"/>
      <c r="E89" s="247"/>
      <c r="F89" s="247"/>
      <c r="G89" s="247"/>
      <c r="H89" s="248" t="e">
        <f>H84*H88/H23</f>
        <v>#N/A</v>
      </c>
      <c r="J89" s="249" t="s">
        <v>122</v>
      </c>
      <c r="K89" s="250" t="e">
        <f>H24/H23</f>
        <v>#DIV/0!</v>
      </c>
    </row>
    <row r="90" spans="2:11" hidden="1">
      <c r="B90" s="247" t="s">
        <v>123</v>
      </c>
      <c r="C90" s="247"/>
      <c r="D90" s="247"/>
      <c r="E90" s="247"/>
      <c r="F90" s="247"/>
      <c r="G90" s="247"/>
      <c r="H90" s="248" t="e">
        <f>H83*H88/H23</f>
        <v>#N/A</v>
      </c>
      <c r="J90" s="249" t="s">
        <v>124</v>
      </c>
      <c r="K90" s="250" t="e">
        <f>H33/H23</f>
        <v>#DIV/0!</v>
      </c>
    </row>
    <row r="91" spans="2:11" hidden="1">
      <c r="B91" s="247" t="s">
        <v>125</v>
      </c>
      <c r="C91" s="247"/>
      <c r="D91" s="247"/>
      <c r="E91" s="247"/>
      <c r="F91" s="247"/>
      <c r="G91" s="247"/>
      <c r="H91" s="248">
        <f>IF(H29="Multi storey",1,0)</f>
        <v>0</v>
      </c>
      <c r="J91" s="249" t="s">
        <v>125</v>
      </c>
      <c r="K91" s="250">
        <f>IF(H29="Multi storey",1,0)</f>
        <v>0</v>
      </c>
    </row>
    <row r="92" spans="2:11" hidden="1">
      <c r="B92" s="247" t="s">
        <v>126</v>
      </c>
      <c r="C92" s="247"/>
      <c r="D92" s="247"/>
      <c r="E92" s="247"/>
      <c r="F92" s="247"/>
      <c r="G92" s="247"/>
      <c r="H92" s="251" t="e">
        <f>H25/H23</f>
        <v>#DIV/0!</v>
      </c>
      <c r="J92" s="249" t="s">
        <v>126</v>
      </c>
      <c r="K92" s="250" t="e">
        <f>H25/H23</f>
        <v>#DIV/0!</v>
      </c>
    </row>
    <row r="93" spans="2:11" hidden="1">
      <c r="B93" s="247" t="s">
        <v>127</v>
      </c>
      <c r="C93" s="247"/>
      <c r="D93" s="247"/>
      <c r="E93" s="247"/>
      <c r="F93" s="247"/>
      <c r="G93" s="247"/>
      <c r="H93" s="251" t="e">
        <f>H26/H23</f>
        <v>#DIV/0!</v>
      </c>
      <c r="J93" s="249" t="s">
        <v>127</v>
      </c>
      <c r="K93" s="250" t="e">
        <f>H26/H23</f>
        <v>#DIV/0!</v>
      </c>
    </row>
    <row r="94" spans="2:11" hidden="1">
      <c r="J94" s="249" t="s">
        <v>128</v>
      </c>
      <c r="K94" s="250" t="e">
        <f>H30/H23</f>
        <v>#DIV/0!</v>
      </c>
    </row>
    <row r="95" spans="2:11" hidden="1">
      <c r="B95" s="214" t="s">
        <v>129</v>
      </c>
      <c r="C95" s="214"/>
    </row>
    <row r="96" spans="2:11" hidden="1">
      <c r="B96" s="247" t="s">
        <v>130</v>
      </c>
      <c r="C96" s="247"/>
      <c r="D96" s="247"/>
      <c r="E96" s="247"/>
      <c r="F96" s="247"/>
      <c r="G96" s="247"/>
      <c r="H96" s="252" t="e">
        <f>31.03+23.45*H91+1.01*10^(-1)*H89+4.38*10^(-4)*H87+H92*944+H93*204</f>
        <v>#N/A</v>
      </c>
      <c r="J96" s="249" t="s">
        <v>130</v>
      </c>
      <c r="K96" s="250" t="e">
        <f>(0.5+0.105*K87+35.54*K88+64.08*K91+7.9*K89+150.52*K92+100.35*K93+420.87*K94+1868.87*K90)</f>
        <v>#DIV/0!</v>
      </c>
    </row>
    <row r="97" spans="2:12" hidden="1">
      <c r="B97" s="247" t="s">
        <v>131</v>
      </c>
      <c r="C97" s="247"/>
      <c r="D97" s="247"/>
      <c r="E97" s="247"/>
      <c r="F97" s="247"/>
      <c r="G97" s="247"/>
      <c r="H97" s="252" t="e">
        <f>0.116*H90</f>
        <v>#N/A</v>
      </c>
      <c r="J97" s="249"/>
      <c r="K97" s="249"/>
    </row>
    <row r="98" spans="2:12" hidden="1">
      <c r="B98" s="247" t="s">
        <v>132</v>
      </c>
      <c r="C98" s="247"/>
      <c r="D98" s="247"/>
      <c r="E98" s="247"/>
      <c r="F98" s="247"/>
      <c r="G98" s="247"/>
      <c r="H98" s="252" t="e">
        <f>H96*H78+H97*H77</f>
        <v>#N/A</v>
      </c>
      <c r="J98" s="249" t="s">
        <v>132</v>
      </c>
      <c r="K98" s="253" t="e">
        <f>K96*H78</f>
        <v>#DIV/0!</v>
      </c>
    </row>
    <row r="99" spans="2:12" hidden="1">
      <c r="B99" s="247" t="s">
        <v>133</v>
      </c>
      <c r="C99" s="247"/>
      <c r="D99" s="247"/>
      <c r="E99" s="247"/>
      <c r="F99" s="389" t="e">
        <f>H98*H23</f>
        <v>#N/A</v>
      </c>
      <c r="G99" s="389"/>
      <c r="H99" s="389"/>
      <c r="J99" s="249" t="s">
        <v>133</v>
      </c>
      <c r="K99" s="254" t="e">
        <f>K98*H23</f>
        <v>#DIV/0!</v>
      </c>
    </row>
    <row r="100" spans="2:12" hidden="1"/>
    <row r="101" spans="2:12" hidden="1">
      <c r="B101" s="255" t="s">
        <v>134</v>
      </c>
      <c r="C101" s="255"/>
      <c r="D101" s="147"/>
    </row>
    <row r="102" spans="2:12" hidden="1">
      <c r="B102" s="147" t="s">
        <v>135</v>
      </c>
      <c r="C102" s="256"/>
      <c r="D102" s="256"/>
      <c r="E102" s="256"/>
      <c r="F102" s="256"/>
      <c r="G102" s="256"/>
      <c r="H102" s="257" t="e">
        <f>H103*H23</f>
        <v>#N/A</v>
      </c>
      <c r="K102" s="258" t="e">
        <f>K103*H23</f>
        <v>#DIV/0!</v>
      </c>
    </row>
    <row r="103" spans="2:12" hidden="1">
      <c r="B103" s="147" t="s">
        <v>136</v>
      </c>
      <c r="C103" s="256"/>
      <c r="D103" s="256"/>
      <c r="E103" s="256"/>
      <c r="F103" s="256"/>
      <c r="G103" s="256"/>
      <c r="H103" s="259" t="e">
        <f>H104*H98/100</f>
        <v>#N/A</v>
      </c>
      <c r="K103" s="260" t="e">
        <f>K104*K98/100</f>
        <v>#DIV/0!</v>
      </c>
    </row>
    <row r="104" spans="2:12" hidden="1">
      <c r="B104" s="261" t="s">
        <v>137</v>
      </c>
      <c r="C104" s="261"/>
      <c r="D104" s="261"/>
      <c r="E104" s="261"/>
      <c r="F104" s="261"/>
      <c r="G104" s="261"/>
      <c r="H104" s="262">
        <f>VLOOKUP(D12,BenchmarkFactors!$H$4:$I$604,2,FALSE)</f>
        <v>185.5</v>
      </c>
      <c r="J104" s="263"/>
      <c r="K104" s="249">
        <f>VLOOKUP(D12,BenchmarkFactors!$H$4:$I$604,2,FALSE)</f>
        <v>185.5</v>
      </c>
    </row>
    <row r="105" spans="2:12" hidden="1"/>
    <row r="106" spans="2:12" hidden="1">
      <c r="B106" s="148" t="s">
        <v>138</v>
      </c>
      <c r="H106" s="148" t="e">
        <f>(H35*J78+H36*J77+H37*J79+H38*J80)</f>
        <v>#N/A</v>
      </c>
      <c r="I106" s="148" t="s">
        <v>103</v>
      </c>
      <c r="K106" s="148" t="e">
        <f>(H35*J78+H36*J77+H37*J79+H38*J80)</f>
        <v>#N/A</v>
      </c>
      <c r="L106" s="148" t="s">
        <v>103</v>
      </c>
    </row>
    <row r="107" spans="2:12" hidden="1">
      <c r="B107" s="148" t="s">
        <v>139</v>
      </c>
      <c r="H107" s="148" t="e">
        <f>H102/H106</f>
        <v>#N/A</v>
      </c>
      <c r="K107" s="264" t="e">
        <f>K102/K106</f>
        <v>#DIV/0!</v>
      </c>
      <c r="L107" s="264" t="e">
        <f>IF(H23&lt;15000,K107,H107)</f>
        <v>#DIV/0!</v>
      </c>
    </row>
    <row r="108" spans="2:12" hidden="1"/>
    <row r="109" spans="2:12" hidden="1">
      <c r="B109" s="214" t="s">
        <v>164</v>
      </c>
      <c r="C109" s="214"/>
      <c r="D109" s="214"/>
      <c r="E109" s="214"/>
      <c r="F109" s="214"/>
      <c r="G109" s="214"/>
      <c r="H109" s="265" t="s">
        <v>141</v>
      </c>
      <c r="I109" s="265" t="s">
        <v>142</v>
      </c>
    </row>
    <row r="110" spans="2:12" hidden="1">
      <c r="B110" s="148" t="s">
        <v>105</v>
      </c>
      <c r="H110" s="266" t="e">
        <f>VLOOKUP(K110,'NGA Factors 2020'!$C$2:$L$20,9,FALSE)</f>
        <v>#N/A</v>
      </c>
      <c r="I110" s="266" t="e">
        <f>VLOOKUP(K110,'NGA Factors 2020'!$C$2:$L$20,8,FALSE)</f>
        <v>#N/A</v>
      </c>
      <c r="J110" s="148" t="s">
        <v>106</v>
      </c>
      <c r="K110" s="148" t="e">
        <f>CONCATENATE(H76,F35)</f>
        <v>#N/A</v>
      </c>
    </row>
    <row r="111" spans="2:12" hidden="1">
      <c r="B111" s="148" t="s">
        <v>143</v>
      </c>
      <c r="H111" s="266">
        <v>6.4629999999999993E-2</v>
      </c>
      <c r="I111" s="266" t="e">
        <f>VLOOKUP(K111,'NGA Factors 2020'!$C$2:$L$20,8,FALSE)</f>
        <v>#N/A</v>
      </c>
      <c r="J111" s="148" t="s">
        <v>103</v>
      </c>
      <c r="K111" s="148" t="e">
        <f>CONCATENATE($H$76,F36)</f>
        <v>#N/A</v>
      </c>
    </row>
    <row r="112" spans="2:12" hidden="1">
      <c r="B112" s="148" t="s">
        <v>107</v>
      </c>
      <c r="H112" s="148">
        <f>'NGA Factors 2020'!K18</f>
        <v>2.5174799999999999</v>
      </c>
      <c r="I112" s="148">
        <f>'NGA Factors 2020'!J18</f>
        <v>2.43648</v>
      </c>
      <c r="J112" s="148" t="s">
        <v>108</v>
      </c>
    </row>
    <row r="113" spans="1:12" hidden="1">
      <c r="B113" s="148" t="s">
        <v>109</v>
      </c>
      <c r="H113" s="148">
        <f>'NGA Factors 2020'!K19</f>
        <v>2.8486799999999999</v>
      </c>
      <c r="I113" s="148">
        <f>'NGA Factors 2020'!J19</f>
        <v>2.7097200000000004</v>
      </c>
      <c r="J113" s="148" t="s">
        <v>110</v>
      </c>
    </row>
    <row r="114" spans="1:12" hidden="1">
      <c r="H114" s="266"/>
    </row>
    <row r="115" spans="1:12" hidden="1">
      <c r="B115" s="214" t="s">
        <v>144</v>
      </c>
      <c r="C115" s="214"/>
      <c r="D115" s="214"/>
      <c r="E115" s="214"/>
      <c r="F115" s="214"/>
      <c r="G115" s="214"/>
      <c r="H115" s="266"/>
    </row>
    <row r="116" spans="1:12" hidden="1">
      <c r="B116" s="148" t="s">
        <v>88</v>
      </c>
      <c r="H116" s="148">
        <v>3.6</v>
      </c>
      <c r="I116" s="148" t="s">
        <v>145</v>
      </c>
    </row>
    <row r="117" spans="1:12" hidden="1">
      <c r="B117" s="148" t="s">
        <v>90</v>
      </c>
      <c r="H117" s="148">
        <v>22.1</v>
      </c>
      <c r="I117" s="148" t="s">
        <v>146</v>
      </c>
      <c r="J117" s="148" t="s">
        <v>69</v>
      </c>
      <c r="K117" s="148">
        <v>3.1800000000000001E-3</v>
      </c>
    </row>
    <row r="118" spans="1:12" hidden="1">
      <c r="B118" s="148" t="s">
        <v>91</v>
      </c>
      <c r="H118" s="148">
        <v>38.6</v>
      </c>
      <c r="I118" s="148" t="s">
        <v>147</v>
      </c>
      <c r="J118" s="148" t="s">
        <v>148</v>
      </c>
      <c r="K118" s="148">
        <f>0.0000148*H27</f>
        <v>0</v>
      </c>
    </row>
    <row r="119" spans="1:12" hidden="1">
      <c r="J119" s="148" t="s">
        <v>149</v>
      </c>
      <c r="K119" s="148">
        <f>0.01082*H28</f>
        <v>0</v>
      </c>
    </row>
    <row r="120" spans="1:12" hidden="1">
      <c r="A120" s="150"/>
      <c r="B120" s="214" t="s">
        <v>150</v>
      </c>
      <c r="C120" s="214"/>
      <c r="D120" s="214"/>
      <c r="E120" s="214"/>
      <c r="F120" s="214"/>
      <c r="G120" s="214"/>
      <c r="J120" s="148" t="s">
        <v>151</v>
      </c>
      <c r="K120" s="148" t="e">
        <f>0.0000399*H84</f>
        <v>#N/A</v>
      </c>
    </row>
    <row r="121" spans="1:12" hidden="1">
      <c r="A121" s="150"/>
      <c r="B121" s="148" t="s">
        <v>152</v>
      </c>
      <c r="H121" s="148">
        <v>0.169874</v>
      </c>
      <c r="J121" s="148" t="s">
        <v>153</v>
      </c>
      <c r="K121" s="148">
        <f>0.000019*H23</f>
        <v>0</v>
      </c>
    </row>
    <row r="122" spans="1:12" hidden="1">
      <c r="A122" s="150"/>
      <c r="B122" s="148" t="s">
        <v>154</v>
      </c>
      <c r="H122" s="148">
        <v>4884</v>
      </c>
      <c r="J122" s="148" t="s">
        <v>155</v>
      </c>
      <c r="K122" s="148" t="e">
        <f>5.42*H32/H23</f>
        <v>#DIV/0!</v>
      </c>
    </row>
    <row r="123" spans="1:12" hidden="1">
      <c r="A123" s="150"/>
      <c r="B123" s="148" t="s">
        <v>156</v>
      </c>
      <c r="H123" s="148">
        <v>9450</v>
      </c>
      <c r="J123" s="148" t="s">
        <v>157</v>
      </c>
      <c r="K123" s="148" t="e">
        <f>6.23*H30/H23</f>
        <v>#DIV/0!</v>
      </c>
    </row>
    <row r="124" spans="1:12" hidden="1">
      <c r="A124" s="150"/>
      <c r="B124" s="148" t="s">
        <v>158</v>
      </c>
      <c r="H124" s="148">
        <v>593</v>
      </c>
      <c r="J124" s="148" t="s">
        <v>159</v>
      </c>
      <c r="K124" s="267" t="e">
        <f>814*H31/H23</f>
        <v>#DIV/0!</v>
      </c>
    </row>
    <row r="125" spans="1:12" hidden="1">
      <c r="A125" s="150"/>
      <c r="B125" s="148" t="s">
        <v>160</v>
      </c>
      <c r="H125" s="148">
        <v>1.8510073333333334</v>
      </c>
      <c r="J125" s="148" t="s">
        <v>160</v>
      </c>
      <c r="K125" s="148" t="e">
        <f>SUM(K117:K124)</f>
        <v>#N/A</v>
      </c>
    </row>
    <row r="126" spans="1:12" hidden="1">
      <c r="A126" s="150"/>
      <c r="B126" s="148" t="s">
        <v>161</v>
      </c>
      <c r="H126" s="148">
        <f>H125*H23</f>
        <v>0</v>
      </c>
      <c r="J126" s="148" t="s">
        <v>161</v>
      </c>
      <c r="K126" s="148" t="e">
        <f>K125*H23</f>
        <v>#N/A</v>
      </c>
      <c r="L126" s="264" t="e">
        <f>IF(H23&lt;15000,K126,H126)</f>
        <v>#N/A</v>
      </c>
    </row>
    <row r="127" spans="1:12" hidden="1">
      <c r="A127" s="150"/>
      <c r="B127" s="261" t="s">
        <v>137</v>
      </c>
      <c r="C127" s="261"/>
      <c r="D127" s="261"/>
      <c r="E127" s="261"/>
      <c r="F127" s="261"/>
      <c r="G127" s="261"/>
      <c r="H127" s="262">
        <f>VLOOKUP(D16,BenchmarkFactors!$H$4:$I$604,2,FALSE)</f>
        <v>185.5</v>
      </c>
      <c r="J127" s="249" t="s">
        <v>137</v>
      </c>
      <c r="K127" s="249">
        <f>VLOOKUP(D16,BenchmarkFactors!$H$4:$I$604,2,FALSE)</f>
        <v>185.5</v>
      </c>
    </row>
    <row r="128" spans="1:12" hidden="1">
      <c r="A128" s="150"/>
      <c r="B128" s="148" t="s">
        <v>162</v>
      </c>
      <c r="H128" s="148">
        <f>H127*H125/100</f>
        <v>3.4336186033333336</v>
      </c>
      <c r="J128" s="148" t="s">
        <v>162</v>
      </c>
      <c r="K128" s="148" t="e">
        <f>K127*K125/100</f>
        <v>#N/A</v>
      </c>
    </row>
    <row r="129" spans="1:12" hidden="1">
      <c r="A129" s="150"/>
      <c r="B129" s="148" t="s">
        <v>163</v>
      </c>
      <c r="H129" s="148">
        <f>ROUNDDOWN(H128*H23,0)</f>
        <v>0</v>
      </c>
      <c r="J129" s="148" t="s">
        <v>162</v>
      </c>
      <c r="K129" s="148" t="e">
        <f>ROUNDDOWN(K128*H23,0)</f>
        <v>#N/A</v>
      </c>
      <c r="L129" s="264" t="e">
        <f>IF(H23&lt;15000,K129,H129)</f>
        <v>#N/A</v>
      </c>
    </row>
    <row r="130" spans="1:12" hidden="1">
      <c r="A130" s="150"/>
      <c r="B130" s="268"/>
      <c r="C130" s="268"/>
      <c r="D130" s="268"/>
      <c r="E130" s="268"/>
      <c r="F130" s="268"/>
      <c r="G130" s="268"/>
      <c r="H130" s="268"/>
      <c r="I130" s="268"/>
    </row>
    <row r="131" spans="1:12" hidden="1">
      <c r="A131" s="150"/>
    </row>
  </sheetData>
  <sheetProtection algorithmName="SHA-512" hashValue="UKaX3WoiVGoKAAXgAvQuE9epwvqjo6l69HZ45WP05/gOjsFFNm3zt01Ywh/e4/6HJahZiNrJUm4f480hMQqNfw==" saltValue="bWZeBurRisseGhS44iN7IA==" spinCount="100000" sheet="1" objects="1" scenarios="1"/>
  <mergeCells count="32">
    <mergeCell ref="H26:I26"/>
    <mergeCell ref="F3:H3"/>
    <mergeCell ref="B4:H4"/>
    <mergeCell ref="B7:H7"/>
    <mergeCell ref="D12:D13"/>
    <mergeCell ref="E12:E13"/>
    <mergeCell ref="D16:D17"/>
    <mergeCell ref="E16:E17"/>
    <mergeCell ref="B20:J20"/>
    <mergeCell ref="H22:I22"/>
    <mergeCell ref="H23:I23"/>
    <mergeCell ref="H24:I24"/>
    <mergeCell ref="H25:I25"/>
    <mergeCell ref="B41:J41"/>
    <mergeCell ref="H27:I27"/>
    <mergeCell ref="H28:I28"/>
    <mergeCell ref="H29:I29"/>
    <mergeCell ref="H30:I30"/>
    <mergeCell ref="H31:I31"/>
    <mergeCell ref="H32:I32"/>
    <mergeCell ref="H33:I33"/>
    <mergeCell ref="H35:I35"/>
    <mergeCell ref="H36:I36"/>
    <mergeCell ref="H37:I37"/>
    <mergeCell ref="H38:I38"/>
    <mergeCell ref="F99:H99"/>
    <mergeCell ref="D45:F45"/>
    <mergeCell ref="D47:F47"/>
    <mergeCell ref="D50:F50"/>
    <mergeCell ref="D53:F53"/>
    <mergeCell ref="D66:F66"/>
    <mergeCell ref="D68:F68"/>
  </mergeCells>
  <phoneticPr fontId="7" type="noConversion"/>
  <conditionalFormatting sqref="D12">
    <cfRule type="cellIs" dxfId="10" priority="9" stopIfTrue="1" operator="between">
      <formula>0</formula>
      <formula>5</formula>
    </cfRule>
  </conditionalFormatting>
  <conditionalFormatting sqref="D16">
    <cfRule type="cellIs" dxfId="9" priority="8" stopIfTrue="1" operator="between">
      <formula>0</formula>
      <formula>5</formula>
    </cfRule>
  </conditionalFormatting>
  <conditionalFormatting sqref="D45:F45">
    <cfRule type="expression" dxfId="8" priority="6" stopIfTrue="1">
      <formula>($D$12="")</formula>
    </cfRule>
  </conditionalFormatting>
  <conditionalFormatting sqref="D47:F48">
    <cfRule type="expression" dxfId="7" priority="7" stopIfTrue="1">
      <formula>($D$12="")</formula>
    </cfRule>
  </conditionalFormatting>
  <conditionalFormatting sqref="D50:F51">
    <cfRule type="expression" dxfId="6" priority="4" stopIfTrue="1">
      <formula>($D$12="")</formula>
    </cfRule>
  </conditionalFormatting>
  <conditionalFormatting sqref="D53:F54">
    <cfRule type="expression" dxfId="5" priority="3" stopIfTrue="1">
      <formula>($D$12="")</formula>
    </cfRule>
  </conditionalFormatting>
  <conditionalFormatting sqref="D66:F66 D68:F68">
    <cfRule type="expression" dxfId="4" priority="5" stopIfTrue="1">
      <formula>($D$16="")</formula>
    </cfRule>
  </conditionalFormatting>
  <conditionalFormatting sqref="F58:F61">
    <cfRule type="expression" dxfId="3" priority="2" stopIfTrue="1">
      <formula>($D$12="")</formula>
    </cfRule>
  </conditionalFormatting>
  <conditionalFormatting sqref="H18:H19">
    <cfRule type="cellIs" dxfId="2" priority="10" stopIfTrue="1" operator="between">
      <formula>0</formula>
      <formula>5</formula>
    </cfRule>
  </conditionalFormatting>
  <conditionalFormatting sqref="H35:H38">
    <cfRule type="expression" dxfId="1" priority="1" stopIfTrue="1">
      <formula>NOT(SUM($H$35:$H$38)=1)</formula>
    </cfRule>
  </conditionalFormatting>
  <conditionalFormatting sqref="I18:I19 B19">
    <cfRule type="expression" dxfId="0" priority="11" stopIfTrue="1">
      <formula>$B$14="stars"</formula>
    </cfRule>
  </conditionalFormatting>
  <dataValidations count="3">
    <dataValidation type="list" allowBlank="1" showInputMessage="1" showErrorMessage="1" sqref="WVP983069:WVQ983069 JD29:JE29 SZ29:TA29 ACV29:ACW29 AMR29:AMS29 AWN29:AWO29 BGJ29:BGK29 BQF29:BQG29 CAB29:CAC29 CJX29:CJY29 CTT29:CTU29 DDP29:DDQ29 DNL29:DNM29 DXH29:DXI29 EHD29:EHE29 EQZ29:ERA29 FAV29:FAW29 FKR29:FKS29 FUN29:FUO29 GEJ29:GEK29 GOF29:GOG29 GYB29:GYC29 HHX29:HHY29 HRT29:HRU29 IBP29:IBQ29 ILL29:ILM29 IVH29:IVI29 JFD29:JFE29 JOZ29:JPA29 JYV29:JYW29 KIR29:KIS29 KSN29:KSO29 LCJ29:LCK29 LMF29:LMG29 LWB29:LWC29 MFX29:MFY29 MPT29:MPU29 MZP29:MZQ29 NJL29:NJM29 NTH29:NTI29 ODD29:ODE29 OMZ29:ONA29 OWV29:OWW29 PGR29:PGS29 PQN29:PQO29 QAJ29:QAK29 QKF29:QKG29 QUB29:QUC29 RDX29:RDY29 RNT29:RNU29 RXP29:RXQ29 SHL29:SHM29 SRH29:SRI29 TBD29:TBE29 TKZ29:TLA29 TUV29:TUW29 UER29:UES29 UON29:UOO29 UYJ29:UYK29 VIF29:VIG29 VSB29:VSC29 WBX29:WBY29 WLT29:WLU29 WVP29:WVQ29 H65565:I65565 JD65565:JE65565 SZ65565:TA65565 ACV65565:ACW65565 AMR65565:AMS65565 AWN65565:AWO65565 BGJ65565:BGK65565 BQF65565:BQG65565 CAB65565:CAC65565 CJX65565:CJY65565 CTT65565:CTU65565 DDP65565:DDQ65565 DNL65565:DNM65565 DXH65565:DXI65565 EHD65565:EHE65565 EQZ65565:ERA65565 FAV65565:FAW65565 FKR65565:FKS65565 FUN65565:FUO65565 GEJ65565:GEK65565 GOF65565:GOG65565 GYB65565:GYC65565 HHX65565:HHY65565 HRT65565:HRU65565 IBP65565:IBQ65565 ILL65565:ILM65565 IVH65565:IVI65565 JFD65565:JFE65565 JOZ65565:JPA65565 JYV65565:JYW65565 KIR65565:KIS65565 KSN65565:KSO65565 LCJ65565:LCK65565 LMF65565:LMG65565 LWB65565:LWC65565 MFX65565:MFY65565 MPT65565:MPU65565 MZP65565:MZQ65565 NJL65565:NJM65565 NTH65565:NTI65565 ODD65565:ODE65565 OMZ65565:ONA65565 OWV65565:OWW65565 PGR65565:PGS65565 PQN65565:PQO65565 QAJ65565:QAK65565 QKF65565:QKG65565 QUB65565:QUC65565 RDX65565:RDY65565 RNT65565:RNU65565 RXP65565:RXQ65565 SHL65565:SHM65565 SRH65565:SRI65565 TBD65565:TBE65565 TKZ65565:TLA65565 TUV65565:TUW65565 UER65565:UES65565 UON65565:UOO65565 UYJ65565:UYK65565 VIF65565:VIG65565 VSB65565:VSC65565 WBX65565:WBY65565 WLT65565:WLU65565 WVP65565:WVQ65565 H131101:I131101 JD131101:JE131101 SZ131101:TA131101 ACV131101:ACW131101 AMR131101:AMS131101 AWN131101:AWO131101 BGJ131101:BGK131101 BQF131101:BQG131101 CAB131101:CAC131101 CJX131101:CJY131101 CTT131101:CTU131101 DDP131101:DDQ131101 DNL131101:DNM131101 DXH131101:DXI131101 EHD131101:EHE131101 EQZ131101:ERA131101 FAV131101:FAW131101 FKR131101:FKS131101 FUN131101:FUO131101 GEJ131101:GEK131101 GOF131101:GOG131101 GYB131101:GYC131101 HHX131101:HHY131101 HRT131101:HRU131101 IBP131101:IBQ131101 ILL131101:ILM131101 IVH131101:IVI131101 JFD131101:JFE131101 JOZ131101:JPA131101 JYV131101:JYW131101 KIR131101:KIS131101 KSN131101:KSO131101 LCJ131101:LCK131101 LMF131101:LMG131101 LWB131101:LWC131101 MFX131101:MFY131101 MPT131101:MPU131101 MZP131101:MZQ131101 NJL131101:NJM131101 NTH131101:NTI131101 ODD131101:ODE131101 OMZ131101:ONA131101 OWV131101:OWW131101 PGR131101:PGS131101 PQN131101:PQO131101 QAJ131101:QAK131101 QKF131101:QKG131101 QUB131101:QUC131101 RDX131101:RDY131101 RNT131101:RNU131101 RXP131101:RXQ131101 SHL131101:SHM131101 SRH131101:SRI131101 TBD131101:TBE131101 TKZ131101:TLA131101 TUV131101:TUW131101 UER131101:UES131101 UON131101:UOO131101 UYJ131101:UYK131101 VIF131101:VIG131101 VSB131101:VSC131101 WBX131101:WBY131101 WLT131101:WLU131101 WVP131101:WVQ131101 H196637:I196637 JD196637:JE196637 SZ196637:TA196637 ACV196637:ACW196637 AMR196637:AMS196637 AWN196637:AWO196637 BGJ196637:BGK196637 BQF196637:BQG196637 CAB196637:CAC196637 CJX196637:CJY196637 CTT196637:CTU196637 DDP196637:DDQ196637 DNL196637:DNM196637 DXH196637:DXI196637 EHD196637:EHE196637 EQZ196637:ERA196637 FAV196637:FAW196637 FKR196637:FKS196637 FUN196637:FUO196637 GEJ196637:GEK196637 GOF196637:GOG196637 GYB196637:GYC196637 HHX196637:HHY196637 HRT196637:HRU196637 IBP196637:IBQ196637 ILL196637:ILM196637 IVH196637:IVI196637 JFD196637:JFE196637 JOZ196637:JPA196637 JYV196637:JYW196637 KIR196637:KIS196637 KSN196637:KSO196637 LCJ196637:LCK196637 LMF196637:LMG196637 LWB196637:LWC196637 MFX196637:MFY196637 MPT196637:MPU196637 MZP196637:MZQ196637 NJL196637:NJM196637 NTH196637:NTI196637 ODD196637:ODE196637 OMZ196637:ONA196637 OWV196637:OWW196637 PGR196637:PGS196637 PQN196637:PQO196637 QAJ196637:QAK196637 QKF196637:QKG196637 QUB196637:QUC196637 RDX196637:RDY196637 RNT196637:RNU196637 RXP196637:RXQ196637 SHL196637:SHM196637 SRH196637:SRI196637 TBD196637:TBE196637 TKZ196637:TLA196637 TUV196637:TUW196637 UER196637:UES196637 UON196637:UOO196637 UYJ196637:UYK196637 VIF196637:VIG196637 VSB196637:VSC196637 WBX196637:WBY196637 WLT196637:WLU196637 WVP196637:WVQ196637 H262173:I262173 JD262173:JE262173 SZ262173:TA262173 ACV262173:ACW262173 AMR262173:AMS262173 AWN262173:AWO262173 BGJ262173:BGK262173 BQF262173:BQG262173 CAB262173:CAC262173 CJX262173:CJY262173 CTT262173:CTU262173 DDP262173:DDQ262173 DNL262173:DNM262173 DXH262173:DXI262173 EHD262173:EHE262173 EQZ262173:ERA262173 FAV262173:FAW262173 FKR262173:FKS262173 FUN262173:FUO262173 GEJ262173:GEK262173 GOF262173:GOG262173 GYB262173:GYC262173 HHX262173:HHY262173 HRT262173:HRU262173 IBP262173:IBQ262173 ILL262173:ILM262173 IVH262173:IVI262173 JFD262173:JFE262173 JOZ262173:JPA262173 JYV262173:JYW262173 KIR262173:KIS262173 KSN262173:KSO262173 LCJ262173:LCK262173 LMF262173:LMG262173 LWB262173:LWC262173 MFX262173:MFY262173 MPT262173:MPU262173 MZP262173:MZQ262173 NJL262173:NJM262173 NTH262173:NTI262173 ODD262173:ODE262173 OMZ262173:ONA262173 OWV262173:OWW262173 PGR262173:PGS262173 PQN262173:PQO262173 QAJ262173:QAK262173 QKF262173:QKG262173 QUB262173:QUC262173 RDX262173:RDY262173 RNT262173:RNU262173 RXP262173:RXQ262173 SHL262173:SHM262173 SRH262173:SRI262173 TBD262173:TBE262173 TKZ262173:TLA262173 TUV262173:TUW262173 UER262173:UES262173 UON262173:UOO262173 UYJ262173:UYK262173 VIF262173:VIG262173 VSB262173:VSC262173 WBX262173:WBY262173 WLT262173:WLU262173 WVP262173:WVQ262173 H327709:I327709 JD327709:JE327709 SZ327709:TA327709 ACV327709:ACW327709 AMR327709:AMS327709 AWN327709:AWO327709 BGJ327709:BGK327709 BQF327709:BQG327709 CAB327709:CAC327709 CJX327709:CJY327709 CTT327709:CTU327709 DDP327709:DDQ327709 DNL327709:DNM327709 DXH327709:DXI327709 EHD327709:EHE327709 EQZ327709:ERA327709 FAV327709:FAW327709 FKR327709:FKS327709 FUN327709:FUO327709 GEJ327709:GEK327709 GOF327709:GOG327709 GYB327709:GYC327709 HHX327709:HHY327709 HRT327709:HRU327709 IBP327709:IBQ327709 ILL327709:ILM327709 IVH327709:IVI327709 JFD327709:JFE327709 JOZ327709:JPA327709 JYV327709:JYW327709 KIR327709:KIS327709 KSN327709:KSO327709 LCJ327709:LCK327709 LMF327709:LMG327709 LWB327709:LWC327709 MFX327709:MFY327709 MPT327709:MPU327709 MZP327709:MZQ327709 NJL327709:NJM327709 NTH327709:NTI327709 ODD327709:ODE327709 OMZ327709:ONA327709 OWV327709:OWW327709 PGR327709:PGS327709 PQN327709:PQO327709 QAJ327709:QAK327709 QKF327709:QKG327709 QUB327709:QUC327709 RDX327709:RDY327709 RNT327709:RNU327709 RXP327709:RXQ327709 SHL327709:SHM327709 SRH327709:SRI327709 TBD327709:TBE327709 TKZ327709:TLA327709 TUV327709:TUW327709 UER327709:UES327709 UON327709:UOO327709 UYJ327709:UYK327709 VIF327709:VIG327709 VSB327709:VSC327709 WBX327709:WBY327709 WLT327709:WLU327709 WVP327709:WVQ327709 H393245:I393245 JD393245:JE393245 SZ393245:TA393245 ACV393245:ACW393245 AMR393245:AMS393245 AWN393245:AWO393245 BGJ393245:BGK393245 BQF393245:BQG393245 CAB393245:CAC393245 CJX393245:CJY393245 CTT393245:CTU393245 DDP393245:DDQ393245 DNL393245:DNM393245 DXH393245:DXI393245 EHD393245:EHE393245 EQZ393245:ERA393245 FAV393245:FAW393245 FKR393245:FKS393245 FUN393245:FUO393245 GEJ393245:GEK393245 GOF393245:GOG393245 GYB393245:GYC393245 HHX393245:HHY393245 HRT393245:HRU393245 IBP393245:IBQ393245 ILL393245:ILM393245 IVH393245:IVI393245 JFD393245:JFE393245 JOZ393245:JPA393245 JYV393245:JYW393245 KIR393245:KIS393245 KSN393245:KSO393245 LCJ393245:LCK393245 LMF393245:LMG393245 LWB393245:LWC393245 MFX393245:MFY393245 MPT393245:MPU393245 MZP393245:MZQ393245 NJL393245:NJM393245 NTH393245:NTI393245 ODD393245:ODE393245 OMZ393245:ONA393245 OWV393245:OWW393245 PGR393245:PGS393245 PQN393245:PQO393245 QAJ393245:QAK393245 QKF393245:QKG393245 QUB393245:QUC393245 RDX393245:RDY393245 RNT393245:RNU393245 RXP393245:RXQ393245 SHL393245:SHM393245 SRH393245:SRI393245 TBD393245:TBE393245 TKZ393245:TLA393245 TUV393245:TUW393245 UER393245:UES393245 UON393245:UOO393245 UYJ393245:UYK393245 VIF393245:VIG393245 VSB393245:VSC393245 WBX393245:WBY393245 WLT393245:WLU393245 WVP393245:WVQ393245 H458781:I458781 JD458781:JE458781 SZ458781:TA458781 ACV458781:ACW458781 AMR458781:AMS458781 AWN458781:AWO458781 BGJ458781:BGK458781 BQF458781:BQG458781 CAB458781:CAC458781 CJX458781:CJY458781 CTT458781:CTU458781 DDP458781:DDQ458781 DNL458781:DNM458781 DXH458781:DXI458781 EHD458781:EHE458781 EQZ458781:ERA458781 FAV458781:FAW458781 FKR458781:FKS458781 FUN458781:FUO458781 GEJ458781:GEK458781 GOF458781:GOG458781 GYB458781:GYC458781 HHX458781:HHY458781 HRT458781:HRU458781 IBP458781:IBQ458781 ILL458781:ILM458781 IVH458781:IVI458781 JFD458781:JFE458781 JOZ458781:JPA458781 JYV458781:JYW458781 KIR458781:KIS458781 KSN458781:KSO458781 LCJ458781:LCK458781 LMF458781:LMG458781 LWB458781:LWC458781 MFX458781:MFY458781 MPT458781:MPU458781 MZP458781:MZQ458781 NJL458781:NJM458781 NTH458781:NTI458781 ODD458781:ODE458781 OMZ458781:ONA458781 OWV458781:OWW458781 PGR458781:PGS458781 PQN458781:PQO458781 QAJ458781:QAK458781 QKF458781:QKG458781 QUB458781:QUC458781 RDX458781:RDY458781 RNT458781:RNU458781 RXP458781:RXQ458781 SHL458781:SHM458781 SRH458781:SRI458781 TBD458781:TBE458781 TKZ458781:TLA458781 TUV458781:TUW458781 UER458781:UES458781 UON458781:UOO458781 UYJ458781:UYK458781 VIF458781:VIG458781 VSB458781:VSC458781 WBX458781:WBY458781 WLT458781:WLU458781 WVP458781:WVQ458781 H524317:I524317 JD524317:JE524317 SZ524317:TA524317 ACV524317:ACW524317 AMR524317:AMS524317 AWN524317:AWO524317 BGJ524317:BGK524317 BQF524317:BQG524317 CAB524317:CAC524317 CJX524317:CJY524317 CTT524317:CTU524317 DDP524317:DDQ524317 DNL524317:DNM524317 DXH524317:DXI524317 EHD524317:EHE524317 EQZ524317:ERA524317 FAV524317:FAW524317 FKR524317:FKS524317 FUN524317:FUO524317 GEJ524317:GEK524317 GOF524317:GOG524317 GYB524317:GYC524317 HHX524317:HHY524317 HRT524317:HRU524317 IBP524317:IBQ524317 ILL524317:ILM524317 IVH524317:IVI524317 JFD524317:JFE524317 JOZ524317:JPA524317 JYV524317:JYW524317 KIR524317:KIS524317 KSN524317:KSO524317 LCJ524317:LCK524317 LMF524317:LMG524317 LWB524317:LWC524317 MFX524317:MFY524317 MPT524317:MPU524317 MZP524317:MZQ524317 NJL524317:NJM524317 NTH524317:NTI524317 ODD524317:ODE524317 OMZ524317:ONA524317 OWV524317:OWW524317 PGR524317:PGS524317 PQN524317:PQO524317 QAJ524317:QAK524317 QKF524317:QKG524317 QUB524317:QUC524317 RDX524317:RDY524317 RNT524317:RNU524317 RXP524317:RXQ524317 SHL524317:SHM524317 SRH524317:SRI524317 TBD524317:TBE524317 TKZ524317:TLA524317 TUV524317:TUW524317 UER524317:UES524317 UON524317:UOO524317 UYJ524317:UYK524317 VIF524317:VIG524317 VSB524317:VSC524317 WBX524317:WBY524317 WLT524317:WLU524317 WVP524317:WVQ524317 H589853:I589853 JD589853:JE589853 SZ589853:TA589853 ACV589853:ACW589853 AMR589853:AMS589853 AWN589853:AWO589853 BGJ589853:BGK589853 BQF589853:BQG589853 CAB589853:CAC589853 CJX589853:CJY589853 CTT589853:CTU589853 DDP589853:DDQ589853 DNL589853:DNM589853 DXH589853:DXI589853 EHD589853:EHE589853 EQZ589853:ERA589853 FAV589853:FAW589853 FKR589853:FKS589853 FUN589853:FUO589853 GEJ589853:GEK589853 GOF589853:GOG589853 GYB589853:GYC589853 HHX589853:HHY589853 HRT589853:HRU589853 IBP589853:IBQ589853 ILL589853:ILM589853 IVH589853:IVI589853 JFD589853:JFE589853 JOZ589853:JPA589853 JYV589853:JYW589853 KIR589853:KIS589853 KSN589853:KSO589853 LCJ589853:LCK589853 LMF589853:LMG589853 LWB589853:LWC589853 MFX589853:MFY589853 MPT589853:MPU589853 MZP589853:MZQ589853 NJL589853:NJM589853 NTH589853:NTI589853 ODD589853:ODE589853 OMZ589853:ONA589853 OWV589853:OWW589853 PGR589853:PGS589853 PQN589853:PQO589853 QAJ589853:QAK589853 QKF589853:QKG589853 QUB589853:QUC589853 RDX589853:RDY589853 RNT589853:RNU589853 RXP589853:RXQ589853 SHL589853:SHM589853 SRH589853:SRI589853 TBD589853:TBE589853 TKZ589853:TLA589853 TUV589853:TUW589853 UER589853:UES589853 UON589853:UOO589853 UYJ589853:UYK589853 VIF589853:VIG589853 VSB589853:VSC589853 WBX589853:WBY589853 WLT589853:WLU589853 WVP589853:WVQ589853 H655389:I655389 JD655389:JE655389 SZ655389:TA655389 ACV655389:ACW655389 AMR655389:AMS655389 AWN655389:AWO655389 BGJ655389:BGK655389 BQF655389:BQG655389 CAB655389:CAC655389 CJX655389:CJY655389 CTT655389:CTU655389 DDP655389:DDQ655389 DNL655389:DNM655389 DXH655389:DXI655389 EHD655389:EHE655389 EQZ655389:ERA655389 FAV655389:FAW655389 FKR655389:FKS655389 FUN655389:FUO655389 GEJ655389:GEK655389 GOF655389:GOG655389 GYB655389:GYC655389 HHX655389:HHY655389 HRT655389:HRU655389 IBP655389:IBQ655389 ILL655389:ILM655389 IVH655389:IVI655389 JFD655389:JFE655389 JOZ655389:JPA655389 JYV655389:JYW655389 KIR655389:KIS655389 KSN655389:KSO655389 LCJ655389:LCK655389 LMF655389:LMG655389 LWB655389:LWC655389 MFX655389:MFY655389 MPT655389:MPU655389 MZP655389:MZQ655389 NJL655389:NJM655389 NTH655389:NTI655389 ODD655389:ODE655389 OMZ655389:ONA655389 OWV655389:OWW655389 PGR655389:PGS655389 PQN655389:PQO655389 QAJ655389:QAK655389 QKF655389:QKG655389 QUB655389:QUC655389 RDX655389:RDY655389 RNT655389:RNU655389 RXP655389:RXQ655389 SHL655389:SHM655389 SRH655389:SRI655389 TBD655389:TBE655389 TKZ655389:TLA655389 TUV655389:TUW655389 UER655389:UES655389 UON655389:UOO655389 UYJ655389:UYK655389 VIF655389:VIG655389 VSB655389:VSC655389 WBX655389:WBY655389 WLT655389:WLU655389 WVP655389:WVQ655389 H720925:I720925 JD720925:JE720925 SZ720925:TA720925 ACV720925:ACW720925 AMR720925:AMS720925 AWN720925:AWO720925 BGJ720925:BGK720925 BQF720925:BQG720925 CAB720925:CAC720925 CJX720925:CJY720925 CTT720925:CTU720925 DDP720925:DDQ720925 DNL720925:DNM720925 DXH720925:DXI720925 EHD720925:EHE720925 EQZ720925:ERA720925 FAV720925:FAW720925 FKR720925:FKS720925 FUN720925:FUO720925 GEJ720925:GEK720925 GOF720925:GOG720925 GYB720925:GYC720925 HHX720925:HHY720925 HRT720925:HRU720925 IBP720925:IBQ720925 ILL720925:ILM720925 IVH720925:IVI720925 JFD720925:JFE720925 JOZ720925:JPA720925 JYV720925:JYW720925 KIR720925:KIS720925 KSN720925:KSO720925 LCJ720925:LCK720925 LMF720925:LMG720925 LWB720925:LWC720925 MFX720925:MFY720925 MPT720925:MPU720925 MZP720925:MZQ720925 NJL720925:NJM720925 NTH720925:NTI720925 ODD720925:ODE720925 OMZ720925:ONA720925 OWV720925:OWW720925 PGR720925:PGS720925 PQN720925:PQO720925 QAJ720925:QAK720925 QKF720925:QKG720925 QUB720925:QUC720925 RDX720925:RDY720925 RNT720925:RNU720925 RXP720925:RXQ720925 SHL720925:SHM720925 SRH720925:SRI720925 TBD720925:TBE720925 TKZ720925:TLA720925 TUV720925:TUW720925 UER720925:UES720925 UON720925:UOO720925 UYJ720925:UYK720925 VIF720925:VIG720925 VSB720925:VSC720925 WBX720925:WBY720925 WLT720925:WLU720925 WVP720925:WVQ720925 H786461:I786461 JD786461:JE786461 SZ786461:TA786461 ACV786461:ACW786461 AMR786461:AMS786461 AWN786461:AWO786461 BGJ786461:BGK786461 BQF786461:BQG786461 CAB786461:CAC786461 CJX786461:CJY786461 CTT786461:CTU786461 DDP786461:DDQ786461 DNL786461:DNM786461 DXH786461:DXI786461 EHD786461:EHE786461 EQZ786461:ERA786461 FAV786461:FAW786461 FKR786461:FKS786461 FUN786461:FUO786461 GEJ786461:GEK786461 GOF786461:GOG786461 GYB786461:GYC786461 HHX786461:HHY786461 HRT786461:HRU786461 IBP786461:IBQ786461 ILL786461:ILM786461 IVH786461:IVI786461 JFD786461:JFE786461 JOZ786461:JPA786461 JYV786461:JYW786461 KIR786461:KIS786461 KSN786461:KSO786461 LCJ786461:LCK786461 LMF786461:LMG786461 LWB786461:LWC786461 MFX786461:MFY786461 MPT786461:MPU786461 MZP786461:MZQ786461 NJL786461:NJM786461 NTH786461:NTI786461 ODD786461:ODE786461 OMZ786461:ONA786461 OWV786461:OWW786461 PGR786461:PGS786461 PQN786461:PQO786461 QAJ786461:QAK786461 QKF786461:QKG786461 QUB786461:QUC786461 RDX786461:RDY786461 RNT786461:RNU786461 RXP786461:RXQ786461 SHL786461:SHM786461 SRH786461:SRI786461 TBD786461:TBE786461 TKZ786461:TLA786461 TUV786461:TUW786461 UER786461:UES786461 UON786461:UOO786461 UYJ786461:UYK786461 VIF786461:VIG786461 VSB786461:VSC786461 WBX786461:WBY786461 WLT786461:WLU786461 WVP786461:WVQ786461 H851997:I851997 JD851997:JE851997 SZ851997:TA851997 ACV851997:ACW851997 AMR851997:AMS851997 AWN851997:AWO851997 BGJ851997:BGK851997 BQF851997:BQG851997 CAB851997:CAC851997 CJX851997:CJY851997 CTT851997:CTU851997 DDP851997:DDQ851997 DNL851997:DNM851997 DXH851997:DXI851997 EHD851997:EHE851997 EQZ851997:ERA851997 FAV851997:FAW851997 FKR851997:FKS851997 FUN851997:FUO851997 GEJ851997:GEK851997 GOF851997:GOG851997 GYB851997:GYC851997 HHX851997:HHY851997 HRT851997:HRU851997 IBP851997:IBQ851997 ILL851997:ILM851997 IVH851997:IVI851997 JFD851997:JFE851997 JOZ851997:JPA851997 JYV851997:JYW851997 KIR851997:KIS851997 KSN851997:KSO851997 LCJ851997:LCK851997 LMF851997:LMG851997 LWB851997:LWC851997 MFX851997:MFY851997 MPT851997:MPU851997 MZP851997:MZQ851997 NJL851997:NJM851997 NTH851997:NTI851997 ODD851997:ODE851997 OMZ851997:ONA851997 OWV851997:OWW851997 PGR851997:PGS851997 PQN851997:PQO851997 QAJ851997:QAK851997 QKF851997:QKG851997 QUB851997:QUC851997 RDX851997:RDY851997 RNT851997:RNU851997 RXP851997:RXQ851997 SHL851997:SHM851997 SRH851997:SRI851997 TBD851997:TBE851997 TKZ851997:TLA851997 TUV851997:TUW851997 UER851997:UES851997 UON851997:UOO851997 UYJ851997:UYK851997 VIF851997:VIG851997 VSB851997:VSC851997 WBX851997:WBY851997 WLT851997:WLU851997 WVP851997:WVQ851997 H917533:I917533 JD917533:JE917533 SZ917533:TA917533 ACV917533:ACW917533 AMR917533:AMS917533 AWN917533:AWO917533 BGJ917533:BGK917533 BQF917533:BQG917533 CAB917533:CAC917533 CJX917533:CJY917533 CTT917533:CTU917533 DDP917533:DDQ917533 DNL917533:DNM917533 DXH917533:DXI917533 EHD917533:EHE917533 EQZ917533:ERA917533 FAV917533:FAW917533 FKR917533:FKS917533 FUN917533:FUO917533 GEJ917533:GEK917533 GOF917533:GOG917533 GYB917533:GYC917533 HHX917533:HHY917533 HRT917533:HRU917533 IBP917533:IBQ917533 ILL917533:ILM917533 IVH917533:IVI917533 JFD917533:JFE917533 JOZ917533:JPA917533 JYV917533:JYW917533 KIR917533:KIS917533 KSN917533:KSO917533 LCJ917533:LCK917533 LMF917533:LMG917533 LWB917533:LWC917533 MFX917533:MFY917533 MPT917533:MPU917533 MZP917533:MZQ917533 NJL917533:NJM917533 NTH917533:NTI917533 ODD917533:ODE917533 OMZ917533:ONA917533 OWV917533:OWW917533 PGR917533:PGS917533 PQN917533:PQO917533 QAJ917533:QAK917533 QKF917533:QKG917533 QUB917533:QUC917533 RDX917533:RDY917533 RNT917533:RNU917533 RXP917533:RXQ917533 SHL917533:SHM917533 SRH917533:SRI917533 TBD917533:TBE917533 TKZ917533:TLA917533 TUV917533:TUW917533 UER917533:UES917533 UON917533:UOO917533 UYJ917533:UYK917533 VIF917533:VIG917533 VSB917533:VSC917533 WBX917533:WBY917533 WLT917533:WLU917533 WVP917533:WVQ917533 H983069:I983069 JD983069:JE983069 SZ983069:TA983069 ACV983069:ACW983069 AMR983069:AMS983069 AWN983069:AWO983069 BGJ983069:BGK983069 BQF983069:BQG983069 CAB983069:CAC983069 CJX983069:CJY983069 CTT983069:CTU983069 DDP983069:DDQ983069 DNL983069:DNM983069 DXH983069:DXI983069 EHD983069:EHE983069 EQZ983069:ERA983069 FAV983069:FAW983069 FKR983069:FKS983069 FUN983069:FUO983069 GEJ983069:GEK983069 GOF983069:GOG983069 GYB983069:GYC983069 HHX983069:HHY983069 HRT983069:HRU983069 IBP983069:IBQ983069 ILL983069:ILM983069 IVH983069:IVI983069 JFD983069:JFE983069 JOZ983069:JPA983069 JYV983069:JYW983069 KIR983069:KIS983069 KSN983069:KSO983069 LCJ983069:LCK983069 LMF983069:LMG983069 LWB983069:LWC983069 MFX983069:MFY983069 MPT983069:MPU983069 MZP983069:MZQ983069 NJL983069:NJM983069 NTH983069:NTI983069 ODD983069:ODE983069 OMZ983069:ONA983069 OWV983069:OWW983069 PGR983069:PGS983069 PQN983069:PQO983069 QAJ983069:QAK983069 QKF983069:QKG983069 QUB983069:QUC983069 RDX983069:RDY983069 RNT983069:RNU983069 RXP983069:RXQ983069 SHL983069:SHM983069 SRH983069:SRI983069 TBD983069:TBE983069 TKZ983069:TLA983069 TUV983069:TUW983069 UER983069:UES983069 UON983069:UOO983069 UYJ983069:UYK983069 VIF983069:VIG983069 VSB983069:VSC983069 WBX983069:WBY983069 WLT983069:WLU983069 H29:I29" xr:uid="{1931ED42-E635-42AC-BC9C-A298D080D018}">
      <formula1>"&lt;Select&gt;, Single Storey, Multi Storey"</formula1>
    </dataValidation>
    <dataValidation type="decimal" allowBlank="1" showInputMessage="1" showErrorMessage="1" sqref="H18:H19 JD18:JD19 SZ18:SZ19 ACV18:ACV19 AMR18:AMR19 AWN18:AWN19 BGJ18:BGJ19 BQF18:BQF19 CAB18:CAB19 CJX18:CJX19 CTT18:CTT19 DDP18:DDP19 DNL18:DNL19 DXH18:DXH19 EHD18:EHD19 EQZ18:EQZ19 FAV18:FAV19 FKR18:FKR19 FUN18:FUN19 GEJ18:GEJ19 GOF18:GOF19 GYB18:GYB19 HHX18:HHX19 HRT18:HRT19 IBP18:IBP19 ILL18:ILL19 IVH18:IVH19 JFD18:JFD19 JOZ18:JOZ19 JYV18:JYV19 KIR18:KIR19 KSN18:KSN19 LCJ18:LCJ19 LMF18:LMF19 LWB18:LWB19 MFX18:MFX19 MPT18:MPT19 MZP18:MZP19 NJL18:NJL19 NTH18:NTH19 ODD18:ODD19 OMZ18:OMZ19 OWV18:OWV19 PGR18:PGR19 PQN18:PQN19 QAJ18:QAJ19 QKF18:QKF19 QUB18:QUB19 RDX18:RDX19 RNT18:RNT19 RXP18:RXP19 SHL18:SHL19 SRH18:SRH19 TBD18:TBD19 TKZ18:TKZ19 TUV18:TUV19 UER18:UER19 UON18:UON19 UYJ18:UYJ19 VIF18:VIF19 VSB18:VSB19 WBX18:WBX19 WLT18:WLT19 WVP18:WVP19 H65554:H65555 JD65554:JD65555 SZ65554:SZ65555 ACV65554:ACV65555 AMR65554:AMR65555 AWN65554:AWN65555 BGJ65554:BGJ65555 BQF65554:BQF65555 CAB65554:CAB65555 CJX65554:CJX65555 CTT65554:CTT65555 DDP65554:DDP65555 DNL65554:DNL65555 DXH65554:DXH65555 EHD65554:EHD65555 EQZ65554:EQZ65555 FAV65554:FAV65555 FKR65554:FKR65555 FUN65554:FUN65555 GEJ65554:GEJ65555 GOF65554:GOF65555 GYB65554:GYB65555 HHX65554:HHX65555 HRT65554:HRT65555 IBP65554:IBP65555 ILL65554:ILL65555 IVH65554:IVH65555 JFD65554:JFD65555 JOZ65554:JOZ65555 JYV65554:JYV65555 KIR65554:KIR65555 KSN65554:KSN65555 LCJ65554:LCJ65555 LMF65554:LMF65555 LWB65554:LWB65555 MFX65554:MFX65555 MPT65554:MPT65555 MZP65554:MZP65555 NJL65554:NJL65555 NTH65554:NTH65555 ODD65554:ODD65555 OMZ65554:OMZ65555 OWV65554:OWV65555 PGR65554:PGR65555 PQN65554:PQN65555 QAJ65554:QAJ65555 QKF65554:QKF65555 QUB65554:QUB65555 RDX65554:RDX65555 RNT65554:RNT65555 RXP65554:RXP65555 SHL65554:SHL65555 SRH65554:SRH65555 TBD65554:TBD65555 TKZ65554:TKZ65555 TUV65554:TUV65555 UER65554:UER65555 UON65554:UON65555 UYJ65554:UYJ65555 VIF65554:VIF65555 VSB65554:VSB65555 WBX65554:WBX65555 WLT65554:WLT65555 WVP65554:WVP65555 H131090:H131091 JD131090:JD131091 SZ131090:SZ131091 ACV131090:ACV131091 AMR131090:AMR131091 AWN131090:AWN131091 BGJ131090:BGJ131091 BQF131090:BQF131091 CAB131090:CAB131091 CJX131090:CJX131091 CTT131090:CTT131091 DDP131090:DDP131091 DNL131090:DNL131091 DXH131090:DXH131091 EHD131090:EHD131091 EQZ131090:EQZ131091 FAV131090:FAV131091 FKR131090:FKR131091 FUN131090:FUN131091 GEJ131090:GEJ131091 GOF131090:GOF131091 GYB131090:GYB131091 HHX131090:HHX131091 HRT131090:HRT131091 IBP131090:IBP131091 ILL131090:ILL131091 IVH131090:IVH131091 JFD131090:JFD131091 JOZ131090:JOZ131091 JYV131090:JYV131091 KIR131090:KIR131091 KSN131090:KSN131091 LCJ131090:LCJ131091 LMF131090:LMF131091 LWB131090:LWB131091 MFX131090:MFX131091 MPT131090:MPT131091 MZP131090:MZP131091 NJL131090:NJL131091 NTH131090:NTH131091 ODD131090:ODD131091 OMZ131090:OMZ131091 OWV131090:OWV131091 PGR131090:PGR131091 PQN131090:PQN131091 QAJ131090:QAJ131091 QKF131090:QKF131091 QUB131090:QUB131091 RDX131090:RDX131091 RNT131090:RNT131091 RXP131090:RXP131091 SHL131090:SHL131091 SRH131090:SRH131091 TBD131090:TBD131091 TKZ131090:TKZ131091 TUV131090:TUV131091 UER131090:UER131091 UON131090:UON131091 UYJ131090:UYJ131091 VIF131090:VIF131091 VSB131090:VSB131091 WBX131090:WBX131091 WLT131090:WLT131091 WVP131090:WVP131091 H196626:H196627 JD196626:JD196627 SZ196626:SZ196627 ACV196626:ACV196627 AMR196626:AMR196627 AWN196626:AWN196627 BGJ196626:BGJ196627 BQF196626:BQF196627 CAB196626:CAB196627 CJX196626:CJX196627 CTT196626:CTT196627 DDP196626:DDP196627 DNL196626:DNL196627 DXH196626:DXH196627 EHD196626:EHD196627 EQZ196626:EQZ196627 FAV196626:FAV196627 FKR196626:FKR196627 FUN196626:FUN196627 GEJ196626:GEJ196627 GOF196626:GOF196627 GYB196626:GYB196627 HHX196626:HHX196627 HRT196626:HRT196627 IBP196626:IBP196627 ILL196626:ILL196627 IVH196626:IVH196627 JFD196626:JFD196627 JOZ196626:JOZ196627 JYV196626:JYV196627 KIR196626:KIR196627 KSN196626:KSN196627 LCJ196626:LCJ196627 LMF196626:LMF196627 LWB196626:LWB196627 MFX196626:MFX196627 MPT196626:MPT196627 MZP196626:MZP196627 NJL196626:NJL196627 NTH196626:NTH196627 ODD196626:ODD196627 OMZ196626:OMZ196627 OWV196626:OWV196627 PGR196626:PGR196627 PQN196626:PQN196627 QAJ196626:QAJ196627 QKF196626:QKF196627 QUB196626:QUB196627 RDX196626:RDX196627 RNT196626:RNT196627 RXP196626:RXP196627 SHL196626:SHL196627 SRH196626:SRH196627 TBD196626:TBD196627 TKZ196626:TKZ196627 TUV196626:TUV196627 UER196626:UER196627 UON196626:UON196627 UYJ196626:UYJ196627 VIF196626:VIF196627 VSB196626:VSB196627 WBX196626:WBX196627 WLT196626:WLT196627 WVP196626:WVP196627 H262162:H262163 JD262162:JD262163 SZ262162:SZ262163 ACV262162:ACV262163 AMR262162:AMR262163 AWN262162:AWN262163 BGJ262162:BGJ262163 BQF262162:BQF262163 CAB262162:CAB262163 CJX262162:CJX262163 CTT262162:CTT262163 DDP262162:DDP262163 DNL262162:DNL262163 DXH262162:DXH262163 EHD262162:EHD262163 EQZ262162:EQZ262163 FAV262162:FAV262163 FKR262162:FKR262163 FUN262162:FUN262163 GEJ262162:GEJ262163 GOF262162:GOF262163 GYB262162:GYB262163 HHX262162:HHX262163 HRT262162:HRT262163 IBP262162:IBP262163 ILL262162:ILL262163 IVH262162:IVH262163 JFD262162:JFD262163 JOZ262162:JOZ262163 JYV262162:JYV262163 KIR262162:KIR262163 KSN262162:KSN262163 LCJ262162:LCJ262163 LMF262162:LMF262163 LWB262162:LWB262163 MFX262162:MFX262163 MPT262162:MPT262163 MZP262162:MZP262163 NJL262162:NJL262163 NTH262162:NTH262163 ODD262162:ODD262163 OMZ262162:OMZ262163 OWV262162:OWV262163 PGR262162:PGR262163 PQN262162:PQN262163 QAJ262162:QAJ262163 QKF262162:QKF262163 QUB262162:QUB262163 RDX262162:RDX262163 RNT262162:RNT262163 RXP262162:RXP262163 SHL262162:SHL262163 SRH262162:SRH262163 TBD262162:TBD262163 TKZ262162:TKZ262163 TUV262162:TUV262163 UER262162:UER262163 UON262162:UON262163 UYJ262162:UYJ262163 VIF262162:VIF262163 VSB262162:VSB262163 WBX262162:WBX262163 WLT262162:WLT262163 WVP262162:WVP262163 H327698:H327699 JD327698:JD327699 SZ327698:SZ327699 ACV327698:ACV327699 AMR327698:AMR327699 AWN327698:AWN327699 BGJ327698:BGJ327699 BQF327698:BQF327699 CAB327698:CAB327699 CJX327698:CJX327699 CTT327698:CTT327699 DDP327698:DDP327699 DNL327698:DNL327699 DXH327698:DXH327699 EHD327698:EHD327699 EQZ327698:EQZ327699 FAV327698:FAV327699 FKR327698:FKR327699 FUN327698:FUN327699 GEJ327698:GEJ327699 GOF327698:GOF327699 GYB327698:GYB327699 HHX327698:HHX327699 HRT327698:HRT327699 IBP327698:IBP327699 ILL327698:ILL327699 IVH327698:IVH327699 JFD327698:JFD327699 JOZ327698:JOZ327699 JYV327698:JYV327699 KIR327698:KIR327699 KSN327698:KSN327699 LCJ327698:LCJ327699 LMF327698:LMF327699 LWB327698:LWB327699 MFX327698:MFX327699 MPT327698:MPT327699 MZP327698:MZP327699 NJL327698:NJL327699 NTH327698:NTH327699 ODD327698:ODD327699 OMZ327698:OMZ327699 OWV327698:OWV327699 PGR327698:PGR327699 PQN327698:PQN327699 QAJ327698:QAJ327699 QKF327698:QKF327699 QUB327698:QUB327699 RDX327698:RDX327699 RNT327698:RNT327699 RXP327698:RXP327699 SHL327698:SHL327699 SRH327698:SRH327699 TBD327698:TBD327699 TKZ327698:TKZ327699 TUV327698:TUV327699 UER327698:UER327699 UON327698:UON327699 UYJ327698:UYJ327699 VIF327698:VIF327699 VSB327698:VSB327699 WBX327698:WBX327699 WLT327698:WLT327699 WVP327698:WVP327699 H393234:H393235 JD393234:JD393235 SZ393234:SZ393235 ACV393234:ACV393235 AMR393234:AMR393235 AWN393234:AWN393235 BGJ393234:BGJ393235 BQF393234:BQF393235 CAB393234:CAB393235 CJX393234:CJX393235 CTT393234:CTT393235 DDP393234:DDP393235 DNL393234:DNL393235 DXH393234:DXH393235 EHD393234:EHD393235 EQZ393234:EQZ393235 FAV393234:FAV393235 FKR393234:FKR393235 FUN393234:FUN393235 GEJ393234:GEJ393235 GOF393234:GOF393235 GYB393234:GYB393235 HHX393234:HHX393235 HRT393234:HRT393235 IBP393234:IBP393235 ILL393234:ILL393235 IVH393234:IVH393235 JFD393234:JFD393235 JOZ393234:JOZ393235 JYV393234:JYV393235 KIR393234:KIR393235 KSN393234:KSN393235 LCJ393234:LCJ393235 LMF393234:LMF393235 LWB393234:LWB393235 MFX393234:MFX393235 MPT393234:MPT393235 MZP393234:MZP393235 NJL393234:NJL393235 NTH393234:NTH393235 ODD393234:ODD393235 OMZ393234:OMZ393235 OWV393234:OWV393235 PGR393234:PGR393235 PQN393234:PQN393235 QAJ393234:QAJ393235 QKF393234:QKF393235 QUB393234:QUB393235 RDX393234:RDX393235 RNT393234:RNT393235 RXP393234:RXP393235 SHL393234:SHL393235 SRH393234:SRH393235 TBD393234:TBD393235 TKZ393234:TKZ393235 TUV393234:TUV393235 UER393234:UER393235 UON393234:UON393235 UYJ393234:UYJ393235 VIF393234:VIF393235 VSB393234:VSB393235 WBX393234:WBX393235 WLT393234:WLT393235 WVP393234:WVP393235 H458770:H458771 JD458770:JD458771 SZ458770:SZ458771 ACV458770:ACV458771 AMR458770:AMR458771 AWN458770:AWN458771 BGJ458770:BGJ458771 BQF458770:BQF458771 CAB458770:CAB458771 CJX458770:CJX458771 CTT458770:CTT458771 DDP458770:DDP458771 DNL458770:DNL458771 DXH458770:DXH458771 EHD458770:EHD458771 EQZ458770:EQZ458771 FAV458770:FAV458771 FKR458770:FKR458771 FUN458770:FUN458771 GEJ458770:GEJ458771 GOF458770:GOF458771 GYB458770:GYB458771 HHX458770:HHX458771 HRT458770:HRT458771 IBP458770:IBP458771 ILL458770:ILL458771 IVH458770:IVH458771 JFD458770:JFD458771 JOZ458770:JOZ458771 JYV458770:JYV458771 KIR458770:KIR458771 KSN458770:KSN458771 LCJ458770:LCJ458771 LMF458770:LMF458771 LWB458770:LWB458771 MFX458770:MFX458771 MPT458770:MPT458771 MZP458770:MZP458771 NJL458770:NJL458771 NTH458770:NTH458771 ODD458770:ODD458771 OMZ458770:OMZ458771 OWV458770:OWV458771 PGR458770:PGR458771 PQN458770:PQN458771 QAJ458770:QAJ458771 QKF458770:QKF458771 QUB458770:QUB458771 RDX458770:RDX458771 RNT458770:RNT458771 RXP458770:RXP458771 SHL458770:SHL458771 SRH458770:SRH458771 TBD458770:TBD458771 TKZ458770:TKZ458771 TUV458770:TUV458771 UER458770:UER458771 UON458770:UON458771 UYJ458770:UYJ458771 VIF458770:VIF458771 VSB458770:VSB458771 WBX458770:WBX458771 WLT458770:WLT458771 WVP458770:WVP458771 H524306:H524307 JD524306:JD524307 SZ524306:SZ524307 ACV524306:ACV524307 AMR524306:AMR524307 AWN524306:AWN524307 BGJ524306:BGJ524307 BQF524306:BQF524307 CAB524306:CAB524307 CJX524306:CJX524307 CTT524306:CTT524307 DDP524306:DDP524307 DNL524306:DNL524307 DXH524306:DXH524307 EHD524306:EHD524307 EQZ524306:EQZ524307 FAV524306:FAV524307 FKR524306:FKR524307 FUN524306:FUN524307 GEJ524306:GEJ524307 GOF524306:GOF524307 GYB524306:GYB524307 HHX524306:HHX524307 HRT524306:HRT524307 IBP524306:IBP524307 ILL524306:ILL524307 IVH524306:IVH524307 JFD524306:JFD524307 JOZ524306:JOZ524307 JYV524306:JYV524307 KIR524306:KIR524307 KSN524306:KSN524307 LCJ524306:LCJ524307 LMF524306:LMF524307 LWB524306:LWB524307 MFX524306:MFX524307 MPT524306:MPT524307 MZP524306:MZP524307 NJL524306:NJL524307 NTH524306:NTH524307 ODD524306:ODD524307 OMZ524306:OMZ524307 OWV524306:OWV524307 PGR524306:PGR524307 PQN524306:PQN524307 QAJ524306:QAJ524307 QKF524306:QKF524307 QUB524306:QUB524307 RDX524306:RDX524307 RNT524306:RNT524307 RXP524306:RXP524307 SHL524306:SHL524307 SRH524306:SRH524307 TBD524306:TBD524307 TKZ524306:TKZ524307 TUV524306:TUV524307 UER524306:UER524307 UON524306:UON524307 UYJ524306:UYJ524307 VIF524306:VIF524307 VSB524306:VSB524307 WBX524306:WBX524307 WLT524306:WLT524307 WVP524306:WVP524307 H589842:H589843 JD589842:JD589843 SZ589842:SZ589843 ACV589842:ACV589843 AMR589842:AMR589843 AWN589842:AWN589843 BGJ589842:BGJ589843 BQF589842:BQF589843 CAB589842:CAB589843 CJX589842:CJX589843 CTT589842:CTT589843 DDP589842:DDP589843 DNL589842:DNL589843 DXH589842:DXH589843 EHD589842:EHD589843 EQZ589842:EQZ589843 FAV589842:FAV589843 FKR589842:FKR589843 FUN589842:FUN589843 GEJ589842:GEJ589843 GOF589842:GOF589843 GYB589842:GYB589843 HHX589842:HHX589843 HRT589842:HRT589843 IBP589842:IBP589843 ILL589842:ILL589843 IVH589842:IVH589843 JFD589842:JFD589843 JOZ589842:JOZ589843 JYV589842:JYV589843 KIR589842:KIR589843 KSN589842:KSN589843 LCJ589842:LCJ589843 LMF589842:LMF589843 LWB589842:LWB589843 MFX589842:MFX589843 MPT589842:MPT589843 MZP589842:MZP589843 NJL589842:NJL589843 NTH589842:NTH589843 ODD589842:ODD589843 OMZ589842:OMZ589843 OWV589842:OWV589843 PGR589842:PGR589843 PQN589842:PQN589843 QAJ589842:QAJ589843 QKF589842:QKF589843 QUB589842:QUB589843 RDX589842:RDX589843 RNT589842:RNT589843 RXP589842:RXP589843 SHL589842:SHL589843 SRH589842:SRH589843 TBD589842:TBD589843 TKZ589842:TKZ589843 TUV589842:TUV589843 UER589842:UER589843 UON589842:UON589843 UYJ589842:UYJ589843 VIF589842:VIF589843 VSB589842:VSB589843 WBX589842:WBX589843 WLT589842:WLT589843 WVP589842:WVP589843 H655378:H655379 JD655378:JD655379 SZ655378:SZ655379 ACV655378:ACV655379 AMR655378:AMR655379 AWN655378:AWN655379 BGJ655378:BGJ655379 BQF655378:BQF655379 CAB655378:CAB655379 CJX655378:CJX655379 CTT655378:CTT655379 DDP655378:DDP655379 DNL655378:DNL655379 DXH655378:DXH655379 EHD655378:EHD655379 EQZ655378:EQZ655379 FAV655378:FAV655379 FKR655378:FKR655379 FUN655378:FUN655379 GEJ655378:GEJ655379 GOF655378:GOF655379 GYB655378:GYB655379 HHX655378:HHX655379 HRT655378:HRT655379 IBP655378:IBP655379 ILL655378:ILL655379 IVH655378:IVH655379 JFD655378:JFD655379 JOZ655378:JOZ655379 JYV655378:JYV655379 KIR655378:KIR655379 KSN655378:KSN655379 LCJ655378:LCJ655379 LMF655378:LMF655379 LWB655378:LWB655379 MFX655378:MFX655379 MPT655378:MPT655379 MZP655378:MZP655379 NJL655378:NJL655379 NTH655378:NTH655379 ODD655378:ODD655379 OMZ655378:OMZ655379 OWV655378:OWV655379 PGR655378:PGR655379 PQN655378:PQN655379 QAJ655378:QAJ655379 QKF655378:QKF655379 QUB655378:QUB655379 RDX655378:RDX655379 RNT655378:RNT655379 RXP655378:RXP655379 SHL655378:SHL655379 SRH655378:SRH655379 TBD655378:TBD655379 TKZ655378:TKZ655379 TUV655378:TUV655379 UER655378:UER655379 UON655378:UON655379 UYJ655378:UYJ655379 VIF655378:VIF655379 VSB655378:VSB655379 WBX655378:WBX655379 WLT655378:WLT655379 WVP655378:WVP655379 H720914:H720915 JD720914:JD720915 SZ720914:SZ720915 ACV720914:ACV720915 AMR720914:AMR720915 AWN720914:AWN720915 BGJ720914:BGJ720915 BQF720914:BQF720915 CAB720914:CAB720915 CJX720914:CJX720915 CTT720914:CTT720915 DDP720914:DDP720915 DNL720914:DNL720915 DXH720914:DXH720915 EHD720914:EHD720915 EQZ720914:EQZ720915 FAV720914:FAV720915 FKR720914:FKR720915 FUN720914:FUN720915 GEJ720914:GEJ720915 GOF720914:GOF720915 GYB720914:GYB720915 HHX720914:HHX720915 HRT720914:HRT720915 IBP720914:IBP720915 ILL720914:ILL720915 IVH720914:IVH720915 JFD720914:JFD720915 JOZ720914:JOZ720915 JYV720914:JYV720915 KIR720914:KIR720915 KSN720914:KSN720915 LCJ720914:LCJ720915 LMF720914:LMF720915 LWB720914:LWB720915 MFX720914:MFX720915 MPT720914:MPT720915 MZP720914:MZP720915 NJL720914:NJL720915 NTH720914:NTH720915 ODD720914:ODD720915 OMZ720914:OMZ720915 OWV720914:OWV720915 PGR720914:PGR720915 PQN720914:PQN720915 QAJ720914:QAJ720915 QKF720914:QKF720915 QUB720914:QUB720915 RDX720914:RDX720915 RNT720914:RNT720915 RXP720914:RXP720915 SHL720914:SHL720915 SRH720914:SRH720915 TBD720914:TBD720915 TKZ720914:TKZ720915 TUV720914:TUV720915 UER720914:UER720915 UON720914:UON720915 UYJ720914:UYJ720915 VIF720914:VIF720915 VSB720914:VSB720915 WBX720914:WBX720915 WLT720914:WLT720915 WVP720914:WVP720915 H786450:H786451 JD786450:JD786451 SZ786450:SZ786451 ACV786450:ACV786451 AMR786450:AMR786451 AWN786450:AWN786451 BGJ786450:BGJ786451 BQF786450:BQF786451 CAB786450:CAB786451 CJX786450:CJX786451 CTT786450:CTT786451 DDP786450:DDP786451 DNL786450:DNL786451 DXH786450:DXH786451 EHD786450:EHD786451 EQZ786450:EQZ786451 FAV786450:FAV786451 FKR786450:FKR786451 FUN786450:FUN786451 GEJ786450:GEJ786451 GOF786450:GOF786451 GYB786450:GYB786451 HHX786450:HHX786451 HRT786450:HRT786451 IBP786450:IBP786451 ILL786450:ILL786451 IVH786450:IVH786451 JFD786450:JFD786451 JOZ786450:JOZ786451 JYV786450:JYV786451 KIR786450:KIR786451 KSN786450:KSN786451 LCJ786450:LCJ786451 LMF786450:LMF786451 LWB786450:LWB786451 MFX786450:MFX786451 MPT786450:MPT786451 MZP786450:MZP786451 NJL786450:NJL786451 NTH786450:NTH786451 ODD786450:ODD786451 OMZ786450:OMZ786451 OWV786450:OWV786451 PGR786450:PGR786451 PQN786450:PQN786451 QAJ786450:QAJ786451 QKF786450:QKF786451 QUB786450:QUB786451 RDX786450:RDX786451 RNT786450:RNT786451 RXP786450:RXP786451 SHL786450:SHL786451 SRH786450:SRH786451 TBD786450:TBD786451 TKZ786450:TKZ786451 TUV786450:TUV786451 UER786450:UER786451 UON786450:UON786451 UYJ786450:UYJ786451 VIF786450:VIF786451 VSB786450:VSB786451 WBX786450:WBX786451 WLT786450:WLT786451 WVP786450:WVP786451 H851986:H851987 JD851986:JD851987 SZ851986:SZ851987 ACV851986:ACV851987 AMR851986:AMR851987 AWN851986:AWN851987 BGJ851986:BGJ851987 BQF851986:BQF851987 CAB851986:CAB851987 CJX851986:CJX851987 CTT851986:CTT851987 DDP851986:DDP851987 DNL851986:DNL851987 DXH851986:DXH851987 EHD851986:EHD851987 EQZ851986:EQZ851987 FAV851986:FAV851987 FKR851986:FKR851987 FUN851986:FUN851987 GEJ851986:GEJ851987 GOF851986:GOF851987 GYB851986:GYB851987 HHX851986:HHX851987 HRT851986:HRT851987 IBP851986:IBP851987 ILL851986:ILL851987 IVH851986:IVH851987 JFD851986:JFD851987 JOZ851986:JOZ851987 JYV851986:JYV851987 KIR851986:KIR851987 KSN851986:KSN851987 LCJ851986:LCJ851987 LMF851986:LMF851987 LWB851986:LWB851987 MFX851986:MFX851987 MPT851986:MPT851987 MZP851986:MZP851987 NJL851986:NJL851987 NTH851986:NTH851987 ODD851986:ODD851987 OMZ851986:OMZ851987 OWV851986:OWV851987 PGR851986:PGR851987 PQN851986:PQN851987 QAJ851986:QAJ851987 QKF851986:QKF851987 QUB851986:QUB851987 RDX851986:RDX851987 RNT851986:RNT851987 RXP851986:RXP851987 SHL851986:SHL851987 SRH851986:SRH851987 TBD851986:TBD851987 TKZ851986:TKZ851987 TUV851986:TUV851987 UER851986:UER851987 UON851986:UON851987 UYJ851986:UYJ851987 VIF851986:VIF851987 VSB851986:VSB851987 WBX851986:WBX851987 WLT851986:WLT851987 WVP851986:WVP851987 H917522:H917523 JD917522:JD917523 SZ917522:SZ917523 ACV917522:ACV917523 AMR917522:AMR917523 AWN917522:AWN917523 BGJ917522:BGJ917523 BQF917522:BQF917523 CAB917522:CAB917523 CJX917522:CJX917523 CTT917522:CTT917523 DDP917522:DDP917523 DNL917522:DNL917523 DXH917522:DXH917523 EHD917522:EHD917523 EQZ917522:EQZ917523 FAV917522:FAV917523 FKR917522:FKR917523 FUN917522:FUN917523 GEJ917522:GEJ917523 GOF917522:GOF917523 GYB917522:GYB917523 HHX917522:HHX917523 HRT917522:HRT917523 IBP917522:IBP917523 ILL917522:ILL917523 IVH917522:IVH917523 JFD917522:JFD917523 JOZ917522:JOZ917523 JYV917522:JYV917523 KIR917522:KIR917523 KSN917522:KSN917523 LCJ917522:LCJ917523 LMF917522:LMF917523 LWB917522:LWB917523 MFX917522:MFX917523 MPT917522:MPT917523 MZP917522:MZP917523 NJL917522:NJL917523 NTH917522:NTH917523 ODD917522:ODD917523 OMZ917522:OMZ917523 OWV917522:OWV917523 PGR917522:PGR917523 PQN917522:PQN917523 QAJ917522:QAJ917523 QKF917522:QKF917523 QUB917522:QUB917523 RDX917522:RDX917523 RNT917522:RNT917523 RXP917522:RXP917523 SHL917522:SHL917523 SRH917522:SRH917523 TBD917522:TBD917523 TKZ917522:TKZ917523 TUV917522:TUV917523 UER917522:UER917523 UON917522:UON917523 UYJ917522:UYJ917523 VIF917522:VIF917523 VSB917522:VSB917523 WBX917522:WBX917523 WLT917522:WLT917523 WVP917522:WVP917523 H983058:H983059 JD983058:JD983059 SZ983058:SZ983059 ACV983058:ACV983059 AMR983058:AMR983059 AWN983058:AWN983059 BGJ983058:BGJ983059 BQF983058:BQF983059 CAB983058:CAB983059 CJX983058:CJX983059 CTT983058:CTT983059 DDP983058:DDP983059 DNL983058:DNL983059 DXH983058:DXH983059 EHD983058:EHD983059 EQZ983058:EQZ983059 FAV983058:FAV983059 FKR983058:FKR983059 FUN983058:FUN983059 GEJ983058:GEJ983059 GOF983058:GOF983059 GYB983058:GYB983059 HHX983058:HHX983059 HRT983058:HRT983059 IBP983058:IBP983059 ILL983058:ILL983059 IVH983058:IVH983059 JFD983058:JFD983059 JOZ983058:JOZ983059 JYV983058:JYV983059 KIR983058:KIR983059 KSN983058:KSN983059 LCJ983058:LCJ983059 LMF983058:LMF983059 LWB983058:LWB983059 MFX983058:MFX983059 MPT983058:MPT983059 MZP983058:MZP983059 NJL983058:NJL983059 NTH983058:NTH983059 ODD983058:ODD983059 OMZ983058:OMZ983059 OWV983058:OWV983059 PGR983058:PGR983059 PQN983058:PQN983059 QAJ983058:QAJ983059 QKF983058:QKF983059 QUB983058:QUB983059 RDX983058:RDX983059 RNT983058:RNT983059 RXP983058:RXP983059 SHL983058:SHL983059 SRH983058:SRH983059 TBD983058:TBD983059 TKZ983058:TKZ983059 TUV983058:TUV983059 UER983058:UER983059 UON983058:UON983059 UYJ983058:UYJ983059 VIF983058:VIF983059 VSB983058:VSB983059 WBX983058:WBX983059 WLT983058:WLT983059 WVP983058:WVP983059 D12 IZ12 SV12 ACR12 AMN12 AWJ12 BGF12 BQB12 BZX12 CJT12 CTP12 DDL12 DNH12 DXD12 EGZ12 EQV12 FAR12 FKN12 FUJ12 GEF12 GOB12 GXX12 HHT12 HRP12 IBL12 ILH12 IVD12 JEZ12 JOV12 JYR12 KIN12 KSJ12 LCF12 LMB12 LVX12 MFT12 MPP12 MZL12 NJH12 NTD12 OCZ12 OMV12 OWR12 PGN12 PQJ12 QAF12 QKB12 QTX12 RDT12 RNP12 RXL12 SHH12 SRD12 TAZ12 TKV12 TUR12 UEN12 UOJ12 UYF12 VIB12 VRX12 WBT12 WLP12 WVL12 D65548 IZ65548 SV65548 ACR65548 AMN65548 AWJ65548 BGF65548 BQB65548 BZX65548 CJT65548 CTP65548 DDL65548 DNH65548 DXD65548 EGZ65548 EQV65548 FAR65548 FKN65548 FUJ65548 GEF65548 GOB65548 GXX65548 HHT65548 HRP65548 IBL65548 ILH65548 IVD65548 JEZ65548 JOV65548 JYR65548 KIN65548 KSJ65548 LCF65548 LMB65548 LVX65548 MFT65548 MPP65548 MZL65548 NJH65548 NTD65548 OCZ65548 OMV65548 OWR65548 PGN65548 PQJ65548 QAF65548 QKB65548 QTX65548 RDT65548 RNP65548 RXL65548 SHH65548 SRD65548 TAZ65548 TKV65548 TUR65548 UEN65548 UOJ65548 UYF65548 VIB65548 VRX65548 WBT65548 WLP65548 WVL65548 D131084 IZ131084 SV131084 ACR131084 AMN131084 AWJ131084 BGF131084 BQB131084 BZX131084 CJT131084 CTP131084 DDL131084 DNH131084 DXD131084 EGZ131084 EQV131084 FAR131084 FKN131084 FUJ131084 GEF131084 GOB131084 GXX131084 HHT131084 HRP131084 IBL131084 ILH131084 IVD131084 JEZ131084 JOV131084 JYR131084 KIN131084 KSJ131084 LCF131084 LMB131084 LVX131084 MFT131084 MPP131084 MZL131084 NJH131084 NTD131084 OCZ131084 OMV131084 OWR131084 PGN131084 PQJ131084 QAF131084 QKB131084 QTX131084 RDT131084 RNP131084 RXL131084 SHH131084 SRD131084 TAZ131084 TKV131084 TUR131084 UEN131084 UOJ131084 UYF131084 VIB131084 VRX131084 WBT131084 WLP131084 WVL131084 D196620 IZ196620 SV196620 ACR196620 AMN196620 AWJ196620 BGF196620 BQB196620 BZX196620 CJT196620 CTP196620 DDL196620 DNH196620 DXD196620 EGZ196620 EQV196620 FAR196620 FKN196620 FUJ196620 GEF196620 GOB196620 GXX196620 HHT196620 HRP196620 IBL196620 ILH196620 IVD196620 JEZ196620 JOV196620 JYR196620 KIN196620 KSJ196620 LCF196620 LMB196620 LVX196620 MFT196620 MPP196620 MZL196620 NJH196620 NTD196620 OCZ196620 OMV196620 OWR196620 PGN196620 PQJ196620 QAF196620 QKB196620 QTX196620 RDT196620 RNP196620 RXL196620 SHH196620 SRD196620 TAZ196620 TKV196620 TUR196620 UEN196620 UOJ196620 UYF196620 VIB196620 VRX196620 WBT196620 WLP196620 WVL196620 D262156 IZ262156 SV262156 ACR262156 AMN262156 AWJ262156 BGF262156 BQB262156 BZX262156 CJT262156 CTP262156 DDL262156 DNH262156 DXD262156 EGZ262156 EQV262156 FAR262156 FKN262156 FUJ262156 GEF262156 GOB262156 GXX262156 HHT262156 HRP262156 IBL262156 ILH262156 IVD262156 JEZ262156 JOV262156 JYR262156 KIN262156 KSJ262156 LCF262156 LMB262156 LVX262156 MFT262156 MPP262156 MZL262156 NJH262156 NTD262156 OCZ262156 OMV262156 OWR262156 PGN262156 PQJ262156 QAF262156 QKB262156 QTX262156 RDT262156 RNP262156 RXL262156 SHH262156 SRD262156 TAZ262156 TKV262156 TUR262156 UEN262156 UOJ262156 UYF262156 VIB262156 VRX262156 WBT262156 WLP262156 WVL262156 D327692 IZ327692 SV327692 ACR327692 AMN327692 AWJ327692 BGF327692 BQB327692 BZX327692 CJT327692 CTP327692 DDL327692 DNH327692 DXD327692 EGZ327692 EQV327692 FAR327692 FKN327692 FUJ327692 GEF327692 GOB327692 GXX327692 HHT327692 HRP327692 IBL327692 ILH327692 IVD327692 JEZ327692 JOV327692 JYR327692 KIN327692 KSJ327692 LCF327692 LMB327692 LVX327692 MFT327692 MPP327692 MZL327692 NJH327692 NTD327692 OCZ327692 OMV327692 OWR327692 PGN327692 PQJ327692 QAF327692 QKB327692 QTX327692 RDT327692 RNP327692 RXL327692 SHH327692 SRD327692 TAZ327692 TKV327692 TUR327692 UEN327692 UOJ327692 UYF327692 VIB327692 VRX327692 WBT327692 WLP327692 WVL327692 D393228 IZ393228 SV393228 ACR393228 AMN393228 AWJ393228 BGF393228 BQB393228 BZX393228 CJT393228 CTP393228 DDL393228 DNH393228 DXD393228 EGZ393228 EQV393228 FAR393228 FKN393228 FUJ393228 GEF393228 GOB393228 GXX393228 HHT393228 HRP393228 IBL393228 ILH393228 IVD393228 JEZ393228 JOV393228 JYR393228 KIN393228 KSJ393228 LCF393228 LMB393228 LVX393228 MFT393228 MPP393228 MZL393228 NJH393228 NTD393228 OCZ393228 OMV393228 OWR393228 PGN393228 PQJ393228 QAF393228 QKB393228 QTX393228 RDT393228 RNP393228 RXL393228 SHH393228 SRD393228 TAZ393228 TKV393228 TUR393228 UEN393228 UOJ393228 UYF393228 VIB393228 VRX393228 WBT393228 WLP393228 WVL393228 D458764 IZ458764 SV458764 ACR458764 AMN458764 AWJ458764 BGF458764 BQB458764 BZX458764 CJT458764 CTP458764 DDL458764 DNH458764 DXD458764 EGZ458764 EQV458764 FAR458764 FKN458764 FUJ458764 GEF458764 GOB458764 GXX458764 HHT458764 HRP458764 IBL458764 ILH458764 IVD458764 JEZ458764 JOV458764 JYR458764 KIN458764 KSJ458764 LCF458764 LMB458764 LVX458764 MFT458764 MPP458764 MZL458764 NJH458764 NTD458764 OCZ458764 OMV458764 OWR458764 PGN458764 PQJ458764 QAF458764 QKB458764 QTX458764 RDT458764 RNP458764 RXL458764 SHH458764 SRD458764 TAZ458764 TKV458764 TUR458764 UEN458764 UOJ458764 UYF458764 VIB458764 VRX458764 WBT458764 WLP458764 WVL458764 D524300 IZ524300 SV524300 ACR524300 AMN524300 AWJ524300 BGF524300 BQB524300 BZX524300 CJT524300 CTP524300 DDL524300 DNH524300 DXD524300 EGZ524300 EQV524300 FAR524300 FKN524300 FUJ524300 GEF524300 GOB524300 GXX524300 HHT524300 HRP524300 IBL524300 ILH524300 IVD524300 JEZ524300 JOV524300 JYR524300 KIN524300 KSJ524300 LCF524300 LMB524300 LVX524300 MFT524300 MPP524300 MZL524300 NJH524300 NTD524300 OCZ524300 OMV524300 OWR524300 PGN524300 PQJ524300 QAF524300 QKB524300 QTX524300 RDT524300 RNP524300 RXL524300 SHH524300 SRD524300 TAZ524300 TKV524300 TUR524300 UEN524300 UOJ524300 UYF524300 VIB524300 VRX524300 WBT524300 WLP524300 WVL524300 D589836 IZ589836 SV589836 ACR589836 AMN589836 AWJ589836 BGF589836 BQB589836 BZX589836 CJT589836 CTP589836 DDL589836 DNH589836 DXD589836 EGZ589836 EQV589836 FAR589836 FKN589836 FUJ589836 GEF589836 GOB589836 GXX589836 HHT589836 HRP589836 IBL589836 ILH589836 IVD589836 JEZ589836 JOV589836 JYR589836 KIN589836 KSJ589836 LCF589836 LMB589836 LVX589836 MFT589836 MPP589836 MZL589836 NJH589836 NTD589836 OCZ589836 OMV589836 OWR589836 PGN589836 PQJ589836 QAF589836 QKB589836 QTX589836 RDT589836 RNP589836 RXL589836 SHH589836 SRD589836 TAZ589836 TKV589836 TUR589836 UEN589836 UOJ589836 UYF589836 VIB589836 VRX589836 WBT589836 WLP589836 WVL589836 D655372 IZ655372 SV655372 ACR655372 AMN655372 AWJ655372 BGF655372 BQB655372 BZX655372 CJT655372 CTP655372 DDL655372 DNH655372 DXD655372 EGZ655372 EQV655372 FAR655372 FKN655372 FUJ655372 GEF655372 GOB655372 GXX655372 HHT655372 HRP655372 IBL655372 ILH655372 IVD655372 JEZ655372 JOV655372 JYR655372 KIN655372 KSJ655372 LCF655372 LMB655372 LVX655372 MFT655372 MPP655372 MZL655372 NJH655372 NTD655372 OCZ655372 OMV655372 OWR655372 PGN655372 PQJ655372 QAF655372 QKB655372 QTX655372 RDT655372 RNP655372 RXL655372 SHH655372 SRD655372 TAZ655372 TKV655372 TUR655372 UEN655372 UOJ655372 UYF655372 VIB655372 VRX655372 WBT655372 WLP655372 WVL655372 D720908 IZ720908 SV720908 ACR720908 AMN720908 AWJ720908 BGF720908 BQB720908 BZX720908 CJT720908 CTP720908 DDL720908 DNH720908 DXD720908 EGZ720908 EQV720908 FAR720908 FKN720908 FUJ720908 GEF720908 GOB720908 GXX720908 HHT720908 HRP720908 IBL720908 ILH720908 IVD720908 JEZ720908 JOV720908 JYR720908 KIN720908 KSJ720908 LCF720908 LMB720908 LVX720908 MFT720908 MPP720908 MZL720908 NJH720908 NTD720908 OCZ720908 OMV720908 OWR720908 PGN720908 PQJ720908 QAF720908 QKB720908 QTX720908 RDT720908 RNP720908 RXL720908 SHH720908 SRD720908 TAZ720908 TKV720908 TUR720908 UEN720908 UOJ720908 UYF720908 VIB720908 VRX720908 WBT720908 WLP720908 WVL720908 D786444 IZ786444 SV786444 ACR786444 AMN786444 AWJ786444 BGF786444 BQB786444 BZX786444 CJT786444 CTP786444 DDL786444 DNH786444 DXD786444 EGZ786444 EQV786444 FAR786444 FKN786444 FUJ786444 GEF786444 GOB786444 GXX786444 HHT786444 HRP786444 IBL786444 ILH786444 IVD786444 JEZ786444 JOV786444 JYR786444 KIN786444 KSJ786444 LCF786444 LMB786444 LVX786444 MFT786444 MPP786444 MZL786444 NJH786444 NTD786444 OCZ786444 OMV786444 OWR786444 PGN786444 PQJ786444 QAF786444 QKB786444 QTX786444 RDT786444 RNP786444 RXL786444 SHH786444 SRD786444 TAZ786444 TKV786444 TUR786444 UEN786444 UOJ786444 UYF786444 VIB786444 VRX786444 WBT786444 WLP786444 WVL786444 D851980 IZ851980 SV851980 ACR851980 AMN851980 AWJ851980 BGF851980 BQB851980 BZX851980 CJT851980 CTP851980 DDL851980 DNH851980 DXD851980 EGZ851980 EQV851980 FAR851980 FKN851980 FUJ851980 GEF851980 GOB851980 GXX851980 HHT851980 HRP851980 IBL851980 ILH851980 IVD851980 JEZ851980 JOV851980 JYR851980 KIN851980 KSJ851980 LCF851980 LMB851980 LVX851980 MFT851980 MPP851980 MZL851980 NJH851980 NTD851980 OCZ851980 OMV851980 OWR851980 PGN851980 PQJ851980 QAF851980 QKB851980 QTX851980 RDT851980 RNP851980 RXL851980 SHH851980 SRD851980 TAZ851980 TKV851980 TUR851980 UEN851980 UOJ851980 UYF851980 VIB851980 VRX851980 WBT851980 WLP851980 WVL851980 D917516 IZ917516 SV917516 ACR917516 AMN917516 AWJ917516 BGF917516 BQB917516 BZX917516 CJT917516 CTP917516 DDL917516 DNH917516 DXD917516 EGZ917516 EQV917516 FAR917516 FKN917516 FUJ917516 GEF917516 GOB917516 GXX917516 HHT917516 HRP917516 IBL917516 ILH917516 IVD917516 JEZ917516 JOV917516 JYR917516 KIN917516 KSJ917516 LCF917516 LMB917516 LVX917516 MFT917516 MPP917516 MZL917516 NJH917516 NTD917516 OCZ917516 OMV917516 OWR917516 PGN917516 PQJ917516 QAF917516 QKB917516 QTX917516 RDT917516 RNP917516 RXL917516 SHH917516 SRD917516 TAZ917516 TKV917516 TUR917516 UEN917516 UOJ917516 UYF917516 VIB917516 VRX917516 WBT917516 WLP917516 WVL917516 D983052 IZ983052 SV983052 ACR983052 AMN983052 AWJ983052 BGF983052 BQB983052 BZX983052 CJT983052 CTP983052 DDL983052 DNH983052 DXD983052 EGZ983052 EQV983052 FAR983052 FKN983052 FUJ983052 GEF983052 GOB983052 GXX983052 HHT983052 HRP983052 IBL983052 ILH983052 IVD983052 JEZ983052 JOV983052 JYR983052 KIN983052 KSJ983052 LCF983052 LMB983052 LVX983052 MFT983052 MPP983052 MZL983052 NJH983052 NTD983052 OCZ983052 OMV983052 OWR983052 PGN983052 PQJ983052 QAF983052 QKB983052 QTX983052 RDT983052 RNP983052 RXL983052 SHH983052 SRD983052 TAZ983052 TKV983052 TUR983052 UEN983052 UOJ983052 UYF983052 VIB983052 VRX983052 WBT983052 WLP983052 WVL983052 D14:D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TAZ14:TAZ16 TKV14:TKV16 TUR14:TUR16 UEN14:UEN16 UOJ14:UOJ16 UYF14:UYF16 VIB14:VIB16 VRX14:VRX16 WBT14:WBT16 WLP14:WLP16 WVL14:WVL16 D65550:D65552 IZ65550:IZ65552 SV65550:SV65552 ACR65550:ACR65552 AMN65550:AMN65552 AWJ65550:AWJ65552 BGF65550:BGF65552 BQB65550:BQB65552 BZX65550:BZX65552 CJT65550:CJT65552 CTP65550:CTP65552 DDL65550:DDL65552 DNH65550:DNH65552 DXD65550:DXD65552 EGZ65550:EGZ65552 EQV65550:EQV65552 FAR65550:FAR65552 FKN65550:FKN65552 FUJ65550:FUJ65552 GEF65550:GEF65552 GOB65550:GOB65552 GXX65550:GXX65552 HHT65550:HHT65552 HRP65550:HRP65552 IBL65550:IBL65552 ILH65550:ILH65552 IVD65550:IVD65552 JEZ65550:JEZ65552 JOV65550:JOV65552 JYR65550:JYR65552 KIN65550:KIN65552 KSJ65550:KSJ65552 LCF65550:LCF65552 LMB65550:LMB65552 LVX65550:LVX65552 MFT65550:MFT65552 MPP65550:MPP65552 MZL65550:MZL65552 NJH65550:NJH65552 NTD65550:NTD65552 OCZ65550:OCZ65552 OMV65550:OMV65552 OWR65550:OWR65552 PGN65550:PGN65552 PQJ65550:PQJ65552 QAF65550:QAF65552 QKB65550:QKB65552 QTX65550:QTX65552 RDT65550:RDT65552 RNP65550:RNP65552 RXL65550:RXL65552 SHH65550:SHH65552 SRD65550:SRD65552 TAZ65550:TAZ65552 TKV65550:TKV65552 TUR65550:TUR65552 UEN65550:UEN65552 UOJ65550:UOJ65552 UYF65550:UYF65552 VIB65550:VIB65552 VRX65550:VRX65552 WBT65550:WBT65552 WLP65550:WLP65552 WVL65550:WVL65552 D131086:D131088 IZ131086:IZ131088 SV131086:SV131088 ACR131086:ACR131088 AMN131086:AMN131088 AWJ131086:AWJ131088 BGF131086:BGF131088 BQB131086:BQB131088 BZX131086:BZX131088 CJT131086:CJT131088 CTP131086:CTP131088 DDL131086:DDL131088 DNH131086:DNH131088 DXD131086:DXD131088 EGZ131086:EGZ131088 EQV131086:EQV131088 FAR131086:FAR131088 FKN131086:FKN131088 FUJ131086:FUJ131088 GEF131086:GEF131088 GOB131086:GOB131088 GXX131086:GXX131088 HHT131086:HHT131088 HRP131086:HRP131088 IBL131086:IBL131088 ILH131086:ILH131088 IVD131086:IVD131088 JEZ131086:JEZ131088 JOV131086:JOV131088 JYR131086:JYR131088 KIN131086:KIN131088 KSJ131086:KSJ131088 LCF131086:LCF131088 LMB131086:LMB131088 LVX131086:LVX131088 MFT131086:MFT131088 MPP131086:MPP131088 MZL131086:MZL131088 NJH131086:NJH131088 NTD131086:NTD131088 OCZ131086:OCZ131088 OMV131086:OMV131088 OWR131086:OWR131088 PGN131086:PGN131088 PQJ131086:PQJ131088 QAF131086:QAF131088 QKB131086:QKB131088 QTX131086:QTX131088 RDT131086:RDT131088 RNP131086:RNP131088 RXL131086:RXL131088 SHH131086:SHH131088 SRD131086:SRD131088 TAZ131086:TAZ131088 TKV131086:TKV131088 TUR131086:TUR131088 UEN131086:UEN131088 UOJ131086:UOJ131088 UYF131086:UYF131088 VIB131086:VIB131088 VRX131086:VRX131088 WBT131086:WBT131088 WLP131086:WLP131088 WVL131086:WVL131088 D196622:D196624 IZ196622:IZ196624 SV196622:SV196624 ACR196622:ACR196624 AMN196622:AMN196624 AWJ196622:AWJ196624 BGF196622:BGF196624 BQB196622:BQB196624 BZX196622:BZX196624 CJT196622:CJT196624 CTP196622:CTP196624 DDL196622:DDL196624 DNH196622:DNH196624 DXD196622:DXD196624 EGZ196622:EGZ196624 EQV196622:EQV196624 FAR196622:FAR196624 FKN196622:FKN196624 FUJ196622:FUJ196624 GEF196622:GEF196624 GOB196622:GOB196624 GXX196622:GXX196624 HHT196622:HHT196624 HRP196622:HRP196624 IBL196622:IBL196624 ILH196622:ILH196624 IVD196622:IVD196624 JEZ196622:JEZ196624 JOV196622:JOV196624 JYR196622:JYR196624 KIN196622:KIN196624 KSJ196622:KSJ196624 LCF196622:LCF196624 LMB196622:LMB196624 LVX196622:LVX196624 MFT196622:MFT196624 MPP196622:MPP196624 MZL196622:MZL196624 NJH196622:NJH196624 NTD196622:NTD196624 OCZ196622:OCZ196624 OMV196622:OMV196624 OWR196622:OWR196624 PGN196622:PGN196624 PQJ196622:PQJ196624 QAF196622:QAF196624 QKB196622:QKB196624 QTX196622:QTX196624 RDT196622:RDT196624 RNP196622:RNP196624 RXL196622:RXL196624 SHH196622:SHH196624 SRD196622:SRD196624 TAZ196622:TAZ196624 TKV196622:TKV196624 TUR196622:TUR196624 UEN196622:UEN196624 UOJ196622:UOJ196624 UYF196622:UYF196624 VIB196622:VIB196624 VRX196622:VRX196624 WBT196622:WBT196624 WLP196622:WLP196624 WVL196622:WVL196624 D262158:D262160 IZ262158:IZ262160 SV262158:SV262160 ACR262158:ACR262160 AMN262158:AMN262160 AWJ262158:AWJ262160 BGF262158:BGF262160 BQB262158:BQB262160 BZX262158:BZX262160 CJT262158:CJT262160 CTP262158:CTP262160 DDL262158:DDL262160 DNH262158:DNH262160 DXD262158:DXD262160 EGZ262158:EGZ262160 EQV262158:EQV262160 FAR262158:FAR262160 FKN262158:FKN262160 FUJ262158:FUJ262160 GEF262158:GEF262160 GOB262158:GOB262160 GXX262158:GXX262160 HHT262158:HHT262160 HRP262158:HRP262160 IBL262158:IBL262160 ILH262158:ILH262160 IVD262158:IVD262160 JEZ262158:JEZ262160 JOV262158:JOV262160 JYR262158:JYR262160 KIN262158:KIN262160 KSJ262158:KSJ262160 LCF262158:LCF262160 LMB262158:LMB262160 LVX262158:LVX262160 MFT262158:MFT262160 MPP262158:MPP262160 MZL262158:MZL262160 NJH262158:NJH262160 NTD262158:NTD262160 OCZ262158:OCZ262160 OMV262158:OMV262160 OWR262158:OWR262160 PGN262158:PGN262160 PQJ262158:PQJ262160 QAF262158:QAF262160 QKB262158:QKB262160 QTX262158:QTX262160 RDT262158:RDT262160 RNP262158:RNP262160 RXL262158:RXL262160 SHH262158:SHH262160 SRD262158:SRD262160 TAZ262158:TAZ262160 TKV262158:TKV262160 TUR262158:TUR262160 UEN262158:UEN262160 UOJ262158:UOJ262160 UYF262158:UYF262160 VIB262158:VIB262160 VRX262158:VRX262160 WBT262158:WBT262160 WLP262158:WLP262160 WVL262158:WVL262160 D327694:D327696 IZ327694:IZ327696 SV327694:SV327696 ACR327694:ACR327696 AMN327694:AMN327696 AWJ327694:AWJ327696 BGF327694:BGF327696 BQB327694:BQB327696 BZX327694:BZX327696 CJT327694:CJT327696 CTP327694:CTP327696 DDL327694:DDL327696 DNH327694:DNH327696 DXD327694:DXD327696 EGZ327694:EGZ327696 EQV327694:EQV327696 FAR327694:FAR327696 FKN327694:FKN327696 FUJ327694:FUJ327696 GEF327694:GEF327696 GOB327694:GOB327696 GXX327694:GXX327696 HHT327694:HHT327696 HRP327694:HRP327696 IBL327694:IBL327696 ILH327694:ILH327696 IVD327694:IVD327696 JEZ327694:JEZ327696 JOV327694:JOV327696 JYR327694:JYR327696 KIN327694:KIN327696 KSJ327694:KSJ327696 LCF327694:LCF327696 LMB327694:LMB327696 LVX327694:LVX327696 MFT327694:MFT327696 MPP327694:MPP327696 MZL327694:MZL327696 NJH327694:NJH327696 NTD327694:NTD327696 OCZ327694:OCZ327696 OMV327694:OMV327696 OWR327694:OWR327696 PGN327694:PGN327696 PQJ327694:PQJ327696 QAF327694:QAF327696 QKB327694:QKB327696 QTX327694:QTX327696 RDT327694:RDT327696 RNP327694:RNP327696 RXL327694:RXL327696 SHH327694:SHH327696 SRD327694:SRD327696 TAZ327694:TAZ327696 TKV327694:TKV327696 TUR327694:TUR327696 UEN327694:UEN327696 UOJ327694:UOJ327696 UYF327694:UYF327696 VIB327694:VIB327696 VRX327694:VRX327696 WBT327694:WBT327696 WLP327694:WLP327696 WVL327694:WVL327696 D393230:D393232 IZ393230:IZ393232 SV393230:SV393232 ACR393230:ACR393232 AMN393230:AMN393232 AWJ393230:AWJ393232 BGF393230:BGF393232 BQB393230:BQB393232 BZX393230:BZX393232 CJT393230:CJT393232 CTP393230:CTP393232 DDL393230:DDL393232 DNH393230:DNH393232 DXD393230:DXD393232 EGZ393230:EGZ393232 EQV393230:EQV393232 FAR393230:FAR393232 FKN393230:FKN393232 FUJ393230:FUJ393232 GEF393230:GEF393232 GOB393230:GOB393232 GXX393230:GXX393232 HHT393230:HHT393232 HRP393230:HRP393232 IBL393230:IBL393232 ILH393230:ILH393232 IVD393230:IVD393232 JEZ393230:JEZ393232 JOV393230:JOV393232 JYR393230:JYR393232 KIN393230:KIN393232 KSJ393230:KSJ393232 LCF393230:LCF393232 LMB393230:LMB393232 LVX393230:LVX393232 MFT393230:MFT393232 MPP393230:MPP393232 MZL393230:MZL393232 NJH393230:NJH393232 NTD393230:NTD393232 OCZ393230:OCZ393232 OMV393230:OMV393232 OWR393230:OWR393232 PGN393230:PGN393232 PQJ393230:PQJ393232 QAF393230:QAF393232 QKB393230:QKB393232 QTX393230:QTX393232 RDT393230:RDT393232 RNP393230:RNP393232 RXL393230:RXL393232 SHH393230:SHH393232 SRD393230:SRD393232 TAZ393230:TAZ393232 TKV393230:TKV393232 TUR393230:TUR393232 UEN393230:UEN393232 UOJ393230:UOJ393232 UYF393230:UYF393232 VIB393230:VIB393232 VRX393230:VRX393232 WBT393230:WBT393232 WLP393230:WLP393232 WVL393230:WVL393232 D458766:D458768 IZ458766:IZ458768 SV458766:SV458768 ACR458766:ACR458768 AMN458766:AMN458768 AWJ458766:AWJ458768 BGF458766:BGF458768 BQB458766:BQB458768 BZX458766:BZX458768 CJT458766:CJT458768 CTP458766:CTP458768 DDL458766:DDL458768 DNH458766:DNH458768 DXD458766:DXD458768 EGZ458766:EGZ458768 EQV458766:EQV458768 FAR458766:FAR458768 FKN458766:FKN458768 FUJ458766:FUJ458768 GEF458766:GEF458768 GOB458766:GOB458768 GXX458766:GXX458768 HHT458766:HHT458768 HRP458766:HRP458768 IBL458766:IBL458768 ILH458766:ILH458768 IVD458766:IVD458768 JEZ458766:JEZ458768 JOV458766:JOV458768 JYR458766:JYR458768 KIN458766:KIN458768 KSJ458766:KSJ458768 LCF458766:LCF458768 LMB458766:LMB458768 LVX458766:LVX458768 MFT458766:MFT458768 MPP458766:MPP458768 MZL458766:MZL458768 NJH458766:NJH458768 NTD458766:NTD458768 OCZ458766:OCZ458768 OMV458766:OMV458768 OWR458766:OWR458768 PGN458766:PGN458768 PQJ458766:PQJ458768 QAF458766:QAF458768 QKB458766:QKB458768 QTX458766:QTX458768 RDT458766:RDT458768 RNP458766:RNP458768 RXL458766:RXL458768 SHH458766:SHH458768 SRD458766:SRD458768 TAZ458766:TAZ458768 TKV458766:TKV458768 TUR458766:TUR458768 UEN458766:UEN458768 UOJ458766:UOJ458768 UYF458766:UYF458768 VIB458766:VIB458768 VRX458766:VRX458768 WBT458766:WBT458768 WLP458766:WLP458768 WVL458766:WVL458768 D524302:D524304 IZ524302:IZ524304 SV524302:SV524304 ACR524302:ACR524304 AMN524302:AMN524304 AWJ524302:AWJ524304 BGF524302:BGF524304 BQB524302:BQB524304 BZX524302:BZX524304 CJT524302:CJT524304 CTP524302:CTP524304 DDL524302:DDL524304 DNH524302:DNH524304 DXD524302:DXD524304 EGZ524302:EGZ524304 EQV524302:EQV524304 FAR524302:FAR524304 FKN524302:FKN524304 FUJ524302:FUJ524304 GEF524302:GEF524304 GOB524302:GOB524304 GXX524302:GXX524304 HHT524302:HHT524304 HRP524302:HRP524304 IBL524302:IBL524304 ILH524302:ILH524304 IVD524302:IVD524304 JEZ524302:JEZ524304 JOV524302:JOV524304 JYR524302:JYR524304 KIN524302:KIN524304 KSJ524302:KSJ524304 LCF524302:LCF524304 LMB524302:LMB524304 LVX524302:LVX524304 MFT524302:MFT524304 MPP524302:MPP524304 MZL524302:MZL524304 NJH524302:NJH524304 NTD524302:NTD524304 OCZ524302:OCZ524304 OMV524302:OMV524304 OWR524302:OWR524304 PGN524302:PGN524304 PQJ524302:PQJ524304 QAF524302:QAF524304 QKB524302:QKB524304 QTX524302:QTX524304 RDT524302:RDT524304 RNP524302:RNP524304 RXL524302:RXL524304 SHH524302:SHH524304 SRD524302:SRD524304 TAZ524302:TAZ524304 TKV524302:TKV524304 TUR524302:TUR524304 UEN524302:UEN524304 UOJ524302:UOJ524304 UYF524302:UYF524304 VIB524302:VIB524304 VRX524302:VRX524304 WBT524302:WBT524304 WLP524302:WLP524304 WVL524302:WVL524304 D589838:D589840 IZ589838:IZ589840 SV589838:SV589840 ACR589838:ACR589840 AMN589838:AMN589840 AWJ589838:AWJ589840 BGF589838:BGF589840 BQB589838:BQB589840 BZX589838:BZX589840 CJT589838:CJT589840 CTP589838:CTP589840 DDL589838:DDL589840 DNH589838:DNH589840 DXD589838:DXD589840 EGZ589838:EGZ589840 EQV589838:EQV589840 FAR589838:FAR589840 FKN589838:FKN589840 FUJ589838:FUJ589840 GEF589838:GEF589840 GOB589838:GOB589840 GXX589838:GXX589840 HHT589838:HHT589840 HRP589838:HRP589840 IBL589838:IBL589840 ILH589838:ILH589840 IVD589838:IVD589840 JEZ589838:JEZ589840 JOV589838:JOV589840 JYR589838:JYR589840 KIN589838:KIN589840 KSJ589838:KSJ589840 LCF589838:LCF589840 LMB589838:LMB589840 LVX589838:LVX589840 MFT589838:MFT589840 MPP589838:MPP589840 MZL589838:MZL589840 NJH589838:NJH589840 NTD589838:NTD589840 OCZ589838:OCZ589840 OMV589838:OMV589840 OWR589838:OWR589840 PGN589838:PGN589840 PQJ589838:PQJ589840 QAF589838:QAF589840 QKB589838:QKB589840 QTX589838:QTX589840 RDT589838:RDT589840 RNP589838:RNP589840 RXL589838:RXL589840 SHH589838:SHH589840 SRD589838:SRD589840 TAZ589838:TAZ589840 TKV589838:TKV589840 TUR589838:TUR589840 UEN589838:UEN589840 UOJ589838:UOJ589840 UYF589838:UYF589840 VIB589838:VIB589840 VRX589838:VRX589840 WBT589838:WBT589840 WLP589838:WLP589840 WVL589838:WVL589840 D655374:D655376 IZ655374:IZ655376 SV655374:SV655376 ACR655374:ACR655376 AMN655374:AMN655376 AWJ655374:AWJ655376 BGF655374:BGF655376 BQB655374:BQB655376 BZX655374:BZX655376 CJT655374:CJT655376 CTP655374:CTP655376 DDL655374:DDL655376 DNH655374:DNH655376 DXD655374:DXD655376 EGZ655374:EGZ655376 EQV655374:EQV655376 FAR655374:FAR655376 FKN655374:FKN655376 FUJ655374:FUJ655376 GEF655374:GEF655376 GOB655374:GOB655376 GXX655374:GXX655376 HHT655374:HHT655376 HRP655374:HRP655376 IBL655374:IBL655376 ILH655374:ILH655376 IVD655374:IVD655376 JEZ655374:JEZ655376 JOV655374:JOV655376 JYR655374:JYR655376 KIN655374:KIN655376 KSJ655374:KSJ655376 LCF655374:LCF655376 LMB655374:LMB655376 LVX655374:LVX655376 MFT655374:MFT655376 MPP655374:MPP655376 MZL655374:MZL655376 NJH655374:NJH655376 NTD655374:NTD655376 OCZ655374:OCZ655376 OMV655374:OMV655376 OWR655374:OWR655376 PGN655374:PGN655376 PQJ655374:PQJ655376 QAF655374:QAF655376 QKB655374:QKB655376 QTX655374:QTX655376 RDT655374:RDT655376 RNP655374:RNP655376 RXL655374:RXL655376 SHH655374:SHH655376 SRD655374:SRD655376 TAZ655374:TAZ655376 TKV655374:TKV655376 TUR655374:TUR655376 UEN655374:UEN655376 UOJ655374:UOJ655376 UYF655374:UYF655376 VIB655374:VIB655376 VRX655374:VRX655376 WBT655374:WBT655376 WLP655374:WLP655376 WVL655374:WVL655376 D720910:D720912 IZ720910:IZ720912 SV720910:SV720912 ACR720910:ACR720912 AMN720910:AMN720912 AWJ720910:AWJ720912 BGF720910:BGF720912 BQB720910:BQB720912 BZX720910:BZX720912 CJT720910:CJT720912 CTP720910:CTP720912 DDL720910:DDL720912 DNH720910:DNH720912 DXD720910:DXD720912 EGZ720910:EGZ720912 EQV720910:EQV720912 FAR720910:FAR720912 FKN720910:FKN720912 FUJ720910:FUJ720912 GEF720910:GEF720912 GOB720910:GOB720912 GXX720910:GXX720912 HHT720910:HHT720912 HRP720910:HRP720912 IBL720910:IBL720912 ILH720910:ILH720912 IVD720910:IVD720912 JEZ720910:JEZ720912 JOV720910:JOV720912 JYR720910:JYR720912 KIN720910:KIN720912 KSJ720910:KSJ720912 LCF720910:LCF720912 LMB720910:LMB720912 LVX720910:LVX720912 MFT720910:MFT720912 MPP720910:MPP720912 MZL720910:MZL720912 NJH720910:NJH720912 NTD720910:NTD720912 OCZ720910:OCZ720912 OMV720910:OMV720912 OWR720910:OWR720912 PGN720910:PGN720912 PQJ720910:PQJ720912 QAF720910:QAF720912 QKB720910:QKB720912 QTX720910:QTX720912 RDT720910:RDT720912 RNP720910:RNP720912 RXL720910:RXL720912 SHH720910:SHH720912 SRD720910:SRD720912 TAZ720910:TAZ720912 TKV720910:TKV720912 TUR720910:TUR720912 UEN720910:UEN720912 UOJ720910:UOJ720912 UYF720910:UYF720912 VIB720910:VIB720912 VRX720910:VRX720912 WBT720910:WBT720912 WLP720910:WLP720912 WVL720910:WVL720912 D786446:D786448 IZ786446:IZ786448 SV786446:SV786448 ACR786446:ACR786448 AMN786446:AMN786448 AWJ786446:AWJ786448 BGF786446:BGF786448 BQB786446:BQB786448 BZX786446:BZX786448 CJT786446:CJT786448 CTP786446:CTP786448 DDL786446:DDL786448 DNH786446:DNH786448 DXD786446:DXD786448 EGZ786446:EGZ786448 EQV786446:EQV786448 FAR786446:FAR786448 FKN786446:FKN786448 FUJ786446:FUJ786448 GEF786446:GEF786448 GOB786446:GOB786448 GXX786446:GXX786448 HHT786446:HHT786448 HRP786446:HRP786448 IBL786446:IBL786448 ILH786446:ILH786448 IVD786446:IVD786448 JEZ786446:JEZ786448 JOV786446:JOV786448 JYR786446:JYR786448 KIN786446:KIN786448 KSJ786446:KSJ786448 LCF786446:LCF786448 LMB786446:LMB786448 LVX786446:LVX786448 MFT786446:MFT786448 MPP786446:MPP786448 MZL786446:MZL786448 NJH786446:NJH786448 NTD786446:NTD786448 OCZ786446:OCZ786448 OMV786446:OMV786448 OWR786446:OWR786448 PGN786446:PGN786448 PQJ786446:PQJ786448 QAF786446:QAF786448 QKB786446:QKB786448 QTX786446:QTX786448 RDT786446:RDT786448 RNP786446:RNP786448 RXL786446:RXL786448 SHH786446:SHH786448 SRD786446:SRD786448 TAZ786446:TAZ786448 TKV786446:TKV786448 TUR786446:TUR786448 UEN786446:UEN786448 UOJ786446:UOJ786448 UYF786446:UYF786448 VIB786446:VIB786448 VRX786446:VRX786448 WBT786446:WBT786448 WLP786446:WLP786448 WVL786446:WVL786448 D851982:D851984 IZ851982:IZ851984 SV851982:SV851984 ACR851982:ACR851984 AMN851982:AMN851984 AWJ851982:AWJ851984 BGF851982:BGF851984 BQB851982:BQB851984 BZX851982:BZX851984 CJT851982:CJT851984 CTP851982:CTP851984 DDL851982:DDL851984 DNH851982:DNH851984 DXD851982:DXD851984 EGZ851982:EGZ851984 EQV851982:EQV851984 FAR851982:FAR851984 FKN851982:FKN851984 FUJ851982:FUJ851984 GEF851982:GEF851984 GOB851982:GOB851984 GXX851982:GXX851984 HHT851982:HHT851984 HRP851982:HRP851984 IBL851982:IBL851984 ILH851982:ILH851984 IVD851982:IVD851984 JEZ851982:JEZ851984 JOV851982:JOV851984 JYR851982:JYR851984 KIN851982:KIN851984 KSJ851982:KSJ851984 LCF851982:LCF851984 LMB851982:LMB851984 LVX851982:LVX851984 MFT851982:MFT851984 MPP851982:MPP851984 MZL851982:MZL851984 NJH851982:NJH851984 NTD851982:NTD851984 OCZ851982:OCZ851984 OMV851982:OMV851984 OWR851982:OWR851984 PGN851982:PGN851984 PQJ851982:PQJ851984 QAF851982:QAF851984 QKB851982:QKB851984 QTX851982:QTX851984 RDT851982:RDT851984 RNP851982:RNP851984 RXL851982:RXL851984 SHH851982:SHH851984 SRD851982:SRD851984 TAZ851982:TAZ851984 TKV851982:TKV851984 TUR851982:TUR851984 UEN851982:UEN851984 UOJ851982:UOJ851984 UYF851982:UYF851984 VIB851982:VIB851984 VRX851982:VRX851984 WBT851982:WBT851984 WLP851982:WLP851984 WVL851982:WVL851984 D917518:D917520 IZ917518:IZ917520 SV917518:SV917520 ACR917518:ACR917520 AMN917518:AMN917520 AWJ917518:AWJ917520 BGF917518:BGF917520 BQB917518:BQB917520 BZX917518:BZX917520 CJT917518:CJT917520 CTP917518:CTP917520 DDL917518:DDL917520 DNH917518:DNH917520 DXD917518:DXD917520 EGZ917518:EGZ917520 EQV917518:EQV917520 FAR917518:FAR917520 FKN917518:FKN917520 FUJ917518:FUJ917520 GEF917518:GEF917520 GOB917518:GOB917520 GXX917518:GXX917520 HHT917518:HHT917520 HRP917518:HRP917520 IBL917518:IBL917520 ILH917518:ILH917520 IVD917518:IVD917520 JEZ917518:JEZ917520 JOV917518:JOV917520 JYR917518:JYR917520 KIN917518:KIN917520 KSJ917518:KSJ917520 LCF917518:LCF917520 LMB917518:LMB917520 LVX917518:LVX917520 MFT917518:MFT917520 MPP917518:MPP917520 MZL917518:MZL917520 NJH917518:NJH917520 NTD917518:NTD917520 OCZ917518:OCZ917520 OMV917518:OMV917520 OWR917518:OWR917520 PGN917518:PGN917520 PQJ917518:PQJ917520 QAF917518:QAF917520 QKB917518:QKB917520 QTX917518:QTX917520 RDT917518:RDT917520 RNP917518:RNP917520 RXL917518:RXL917520 SHH917518:SHH917520 SRD917518:SRD917520 TAZ917518:TAZ917520 TKV917518:TKV917520 TUR917518:TUR917520 UEN917518:UEN917520 UOJ917518:UOJ917520 UYF917518:UYF917520 VIB917518:VIB917520 VRX917518:VRX917520 WBT917518:WBT917520 WLP917518:WLP917520 WVL917518:WVL917520 D983054:D983056 IZ983054:IZ983056 SV983054:SV983056 ACR983054:ACR983056 AMN983054:AMN983056 AWJ983054:AWJ983056 BGF983054:BGF983056 BQB983054:BQB983056 BZX983054:BZX983056 CJT983054:CJT983056 CTP983054:CTP983056 DDL983054:DDL983056 DNH983054:DNH983056 DXD983054:DXD983056 EGZ983054:EGZ983056 EQV983054:EQV983056 FAR983054:FAR983056 FKN983054:FKN983056 FUJ983054:FUJ983056 GEF983054:GEF983056 GOB983054:GOB983056 GXX983054:GXX983056 HHT983054:HHT983056 HRP983054:HRP983056 IBL983054:IBL983056 ILH983054:ILH983056 IVD983054:IVD983056 JEZ983054:JEZ983056 JOV983054:JOV983056 JYR983054:JYR983056 KIN983054:KIN983056 KSJ983054:KSJ983056 LCF983054:LCF983056 LMB983054:LMB983056 LVX983054:LVX983056 MFT983054:MFT983056 MPP983054:MPP983056 MZL983054:MZL983056 NJH983054:NJH983056 NTD983054:NTD983056 OCZ983054:OCZ983056 OMV983054:OMV983056 OWR983054:OWR983056 PGN983054:PGN983056 PQJ983054:PQJ983056 QAF983054:QAF983056 QKB983054:QKB983056 QTX983054:QTX983056 RDT983054:RDT983056 RNP983054:RNP983056 RXL983054:RXL983056 SHH983054:SHH983056 SRD983054:SRD983056 TAZ983054:TAZ983056 TKV983054:TKV983056 TUR983054:TUR983056 UEN983054:UEN983056 UOJ983054:UOJ983056 UYF983054:UYF983056 VIB983054:VIB983056 VRX983054:VRX983056 WBT983054:WBT983056 WLP983054:WLP983056 WVL983054:WVL983056" xr:uid="{08F962C9-9B74-4E31-AE2A-E504D1AD02CF}">
      <formula1>0</formula1>
      <formula2>6</formula2>
    </dataValidation>
    <dataValidation allowBlank="1" showInputMessage="1" errorTitle="Data input error" sqref="H36 JD36 SZ36 ACV36 AMR36 AWN36 BGJ36 BQF36 CAB36 CJX36 CTT36 DDP36 DNL36 DXH36 EHD36 EQZ36 FAV36 FKR36 FUN36 GEJ36 GOF36 GYB36 HHX36 HRT36 IBP36 ILL36 IVH36 JFD36 JOZ36 JYV36 KIR36 KSN36 LCJ36 LMF36 LWB36 MFX36 MPT36 MZP36 NJL36 NTH36 ODD36 OMZ36 OWV36 PGR36 PQN36 QAJ36 QKF36 QUB36 RDX36 RNT36 RXP36 SHL36 SRH36 TBD36 TKZ36 TUV36 UER36 UON36 UYJ36 VIF36 VSB36 WBX36 WLT36 WVP36 H65572 JD65572 SZ65572 ACV65572 AMR65572 AWN65572 BGJ65572 BQF65572 CAB65572 CJX65572 CTT65572 DDP65572 DNL65572 DXH65572 EHD65572 EQZ65572 FAV65572 FKR65572 FUN65572 GEJ65572 GOF65572 GYB65572 HHX65572 HRT65572 IBP65572 ILL65572 IVH65572 JFD65572 JOZ65572 JYV65572 KIR65572 KSN65572 LCJ65572 LMF65572 LWB65572 MFX65572 MPT65572 MZP65572 NJL65572 NTH65572 ODD65572 OMZ65572 OWV65572 PGR65572 PQN65572 QAJ65572 QKF65572 QUB65572 RDX65572 RNT65572 RXP65572 SHL65572 SRH65572 TBD65572 TKZ65572 TUV65572 UER65572 UON65572 UYJ65572 VIF65572 VSB65572 WBX65572 WLT65572 WVP65572 H131108 JD131108 SZ131108 ACV131108 AMR131108 AWN131108 BGJ131108 BQF131108 CAB131108 CJX131108 CTT131108 DDP131108 DNL131108 DXH131108 EHD131108 EQZ131108 FAV131108 FKR131108 FUN131108 GEJ131108 GOF131108 GYB131108 HHX131108 HRT131108 IBP131108 ILL131108 IVH131108 JFD131108 JOZ131108 JYV131108 KIR131108 KSN131108 LCJ131108 LMF131108 LWB131108 MFX131108 MPT131108 MZP131108 NJL131108 NTH131108 ODD131108 OMZ131108 OWV131108 PGR131108 PQN131108 QAJ131108 QKF131108 QUB131108 RDX131108 RNT131108 RXP131108 SHL131108 SRH131108 TBD131108 TKZ131108 TUV131108 UER131108 UON131108 UYJ131108 VIF131108 VSB131108 WBX131108 WLT131108 WVP131108 H196644 JD196644 SZ196644 ACV196644 AMR196644 AWN196644 BGJ196644 BQF196644 CAB196644 CJX196644 CTT196644 DDP196644 DNL196644 DXH196644 EHD196644 EQZ196644 FAV196644 FKR196644 FUN196644 GEJ196644 GOF196644 GYB196644 HHX196644 HRT196644 IBP196644 ILL196644 IVH196644 JFD196644 JOZ196644 JYV196644 KIR196644 KSN196644 LCJ196644 LMF196644 LWB196644 MFX196644 MPT196644 MZP196644 NJL196644 NTH196644 ODD196644 OMZ196644 OWV196644 PGR196644 PQN196644 QAJ196644 QKF196644 QUB196644 RDX196644 RNT196644 RXP196644 SHL196644 SRH196644 TBD196644 TKZ196644 TUV196644 UER196644 UON196644 UYJ196644 VIF196644 VSB196644 WBX196644 WLT196644 WVP196644 H262180 JD262180 SZ262180 ACV262180 AMR262180 AWN262180 BGJ262180 BQF262180 CAB262180 CJX262180 CTT262180 DDP262180 DNL262180 DXH262180 EHD262180 EQZ262180 FAV262180 FKR262180 FUN262180 GEJ262180 GOF262180 GYB262180 HHX262180 HRT262180 IBP262180 ILL262180 IVH262180 JFD262180 JOZ262180 JYV262180 KIR262180 KSN262180 LCJ262180 LMF262180 LWB262180 MFX262180 MPT262180 MZP262180 NJL262180 NTH262180 ODD262180 OMZ262180 OWV262180 PGR262180 PQN262180 QAJ262180 QKF262180 QUB262180 RDX262180 RNT262180 RXP262180 SHL262180 SRH262180 TBD262180 TKZ262180 TUV262180 UER262180 UON262180 UYJ262180 VIF262180 VSB262180 WBX262180 WLT262180 WVP262180 H327716 JD327716 SZ327716 ACV327716 AMR327716 AWN327716 BGJ327716 BQF327716 CAB327716 CJX327716 CTT327716 DDP327716 DNL327716 DXH327716 EHD327716 EQZ327716 FAV327716 FKR327716 FUN327716 GEJ327716 GOF327716 GYB327716 HHX327716 HRT327716 IBP327716 ILL327716 IVH327716 JFD327716 JOZ327716 JYV327716 KIR327716 KSN327716 LCJ327716 LMF327716 LWB327716 MFX327716 MPT327716 MZP327716 NJL327716 NTH327716 ODD327716 OMZ327716 OWV327716 PGR327716 PQN327716 QAJ327716 QKF327716 QUB327716 RDX327716 RNT327716 RXP327716 SHL327716 SRH327716 TBD327716 TKZ327716 TUV327716 UER327716 UON327716 UYJ327716 VIF327716 VSB327716 WBX327716 WLT327716 WVP327716 H393252 JD393252 SZ393252 ACV393252 AMR393252 AWN393252 BGJ393252 BQF393252 CAB393252 CJX393252 CTT393252 DDP393252 DNL393252 DXH393252 EHD393252 EQZ393252 FAV393252 FKR393252 FUN393252 GEJ393252 GOF393252 GYB393252 HHX393252 HRT393252 IBP393252 ILL393252 IVH393252 JFD393252 JOZ393252 JYV393252 KIR393252 KSN393252 LCJ393252 LMF393252 LWB393252 MFX393252 MPT393252 MZP393252 NJL393252 NTH393252 ODD393252 OMZ393252 OWV393252 PGR393252 PQN393252 QAJ393252 QKF393252 QUB393252 RDX393252 RNT393252 RXP393252 SHL393252 SRH393252 TBD393252 TKZ393252 TUV393252 UER393252 UON393252 UYJ393252 VIF393252 VSB393252 WBX393252 WLT393252 WVP393252 H458788 JD458788 SZ458788 ACV458788 AMR458788 AWN458788 BGJ458788 BQF458788 CAB458788 CJX458788 CTT458788 DDP458788 DNL458788 DXH458788 EHD458788 EQZ458788 FAV458788 FKR458788 FUN458788 GEJ458788 GOF458788 GYB458788 HHX458788 HRT458788 IBP458788 ILL458788 IVH458788 JFD458788 JOZ458788 JYV458788 KIR458788 KSN458788 LCJ458788 LMF458788 LWB458788 MFX458788 MPT458788 MZP458788 NJL458788 NTH458788 ODD458788 OMZ458788 OWV458788 PGR458788 PQN458788 QAJ458788 QKF458788 QUB458788 RDX458788 RNT458788 RXP458788 SHL458788 SRH458788 TBD458788 TKZ458788 TUV458788 UER458788 UON458788 UYJ458788 VIF458788 VSB458788 WBX458788 WLT458788 WVP458788 H524324 JD524324 SZ524324 ACV524324 AMR524324 AWN524324 BGJ524324 BQF524324 CAB524324 CJX524324 CTT524324 DDP524324 DNL524324 DXH524324 EHD524324 EQZ524324 FAV524324 FKR524324 FUN524324 GEJ524324 GOF524324 GYB524324 HHX524324 HRT524324 IBP524324 ILL524324 IVH524324 JFD524324 JOZ524324 JYV524324 KIR524324 KSN524324 LCJ524324 LMF524324 LWB524324 MFX524324 MPT524324 MZP524324 NJL524324 NTH524324 ODD524324 OMZ524324 OWV524324 PGR524324 PQN524324 QAJ524324 QKF524324 QUB524324 RDX524324 RNT524324 RXP524324 SHL524324 SRH524324 TBD524324 TKZ524324 TUV524324 UER524324 UON524324 UYJ524324 VIF524324 VSB524324 WBX524324 WLT524324 WVP524324 H589860 JD589860 SZ589860 ACV589860 AMR589860 AWN589860 BGJ589860 BQF589860 CAB589860 CJX589860 CTT589860 DDP589860 DNL589860 DXH589860 EHD589860 EQZ589860 FAV589860 FKR589860 FUN589860 GEJ589860 GOF589860 GYB589860 HHX589860 HRT589860 IBP589860 ILL589860 IVH589860 JFD589860 JOZ589860 JYV589860 KIR589860 KSN589860 LCJ589860 LMF589860 LWB589860 MFX589860 MPT589860 MZP589860 NJL589860 NTH589860 ODD589860 OMZ589860 OWV589860 PGR589860 PQN589860 QAJ589860 QKF589860 QUB589860 RDX589860 RNT589860 RXP589860 SHL589860 SRH589860 TBD589860 TKZ589860 TUV589860 UER589860 UON589860 UYJ589860 VIF589860 VSB589860 WBX589860 WLT589860 WVP589860 H655396 JD655396 SZ655396 ACV655396 AMR655396 AWN655396 BGJ655396 BQF655396 CAB655396 CJX655396 CTT655396 DDP655396 DNL655396 DXH655396 EHD655396 EQZ655396 FAV655396 FKR655396 FUN655396 GEJ655396 GOF655396 GYB655396 HHX655396 HRT655396 IBP655396 ILL655396 IVH655396 JFD655396 JOZ655396 JYV655396 KIR655396 KSN655396 LCJ655396 LMF655396 LWB655396 MFX655396 MPT655396 MZP655396 NJL655396 NTH655396 ODD655396 OMZ655396 OWV655396 PGR655396 PQN655396 QAJ655396 QKF655396 QUB655396 RDX655396 RNT655396 RXP655396 SHL655396 SRH655396 TBD655396 TKZ655396 TUV655396 UER655396 UON655396 UYJ655396 VIF655396 VSB655396 WBX655396 WLT655396 WVP655396 H720932 JD720932 SZ720932 ACV720932 AMR720932 AWN720932 BGJ720932 BQF720932 CAB720932 CJX720932 CTT720932 DDP720932 DNL720932 DXH720932 EHD720932 EQZ720932 FAV720932 FKR720932 FUN720932 GEJ720932 GOF720932 GYB720932 HHX720932 HRT720932 IBP720932 ILL720932 IVH720932 JFD720932 JOZ720932 JYV720932 KIR720932 KSN720932 LCJ720932 LMF720932 LWB720932 MFX720932 MPT720932 MZP720932 NJL720932 NTH720932 ODD720932 OMZ720932 OWV720932 PGR720932 PQN720932 QAJ720932 QKF720932 QUB720932 RDX720932 RNT720932 RXP720932 SHL720932 SRH720932 TBD720932 TKZ720932 TUV720932 UER720932 UON720932 UYJ720932 VIF720932 VSB720932 WBX720932 WLT720932 WVP720932 H786468 JD786468 SZ786468 ACV786468 AMR786468 AWN786468 BGJ786468 BQF786468 CAB786468 CJX786468 CTT786468 DDP786468 DNL786468 DXH786468 EHD786468 EQZ786468 FAV786468 FKR786468 FUN786468 GEJ786468 GOF786468 GYB786468 HHX786468 HRT786468 IBP786468 ILL786468 IVH786468 JFD786468 JOZ786468 JYV786468 KIR786468 KSN786468 LCJ786468 LMF786468 LWB786468 MFX786468 MPT786468 MZP786468 NJL786468 NTH786468 ODD786468 OMZ786468 OWV786468 PGR786468 PQN786468 QAJ786468 QKF786468 QUB786468 RDX786468 RNT786468 RXP786468 SHL786468 SRH786468 TBD786468 TKZ786468 TUV786468 UER786468 UON786468 UYJ786468 VIF786468 VSB786468 WBX786468 WLT786468 WVP786468 H852004 JD852004 SZ852004 ACV852004 AMR852004 AWN852004 BGJ852004 BQF852004 CAB852004 CJX852004 CTT852004 DDP852004 DNL852004 DXH852004 EHD852004 EQZ852004 FAV852004 FKR852004 FUN852004 GEJ852004 GOF852004 GYB852004 HHX852004 HRT852004 IBP852004 ILL852004 IVH852004 JFD852004 JOZ852004 JYV852004 KIR852004 KSN852004 LCJ852004 LMF852004 LWB852004 MFX852004 MPT852004 MZP852004 NJL852004 NTH852004 ODD852004 OMZ852004 OWV852004 PGR852004 PQN852004 QAJ852004 QKF852004 QUB852004 RDX852004 RNT852004 RXP852004 SHL852004 SRH852004 TBD852004 TKZ852004 TUV852004 UER852004 UON852004 UYJ852004 VIF852004 VSB852004 WBX852004 WLT852004 WVP852004 H917540 JD917540 SZ917540 ACV917540 AMR917540 AWN917540 BGJ917540 BQF917540 CAB917540 CJX917540 CTT917540 DDP917540 DNL917540 DXH917540 EHD917540 EQZ917540 FAV917540 FKR917540 FUN917540 GEJ917540 GOF917540 GYB917540 HHX917540 HRT917540 IBP917540 ILL917540 IVH917540 JFD917540 JOZ917540 JYV917540 KIR917540 KSN917540 LCJ917540 LMF917540 LWB917540 MFX917540 MPT917540 MZP917540 NJL917540 NTH917540 ODD917540 OMZ917540 OWV917540 PGR917540 PQN917540 QAJ917540 QKF917540 QUB917540 RDX917540 RNT917540 RXP917540 SHL917540 SRH917540 TBD917540 TKZ917540 TUV917540 UER917540 UON917540 UYJ917540 VIF917540 VSB917540 WBX917540 WLT917540 WVP917540 H983076 JD983076 SZ983076 ACV983076 AMR983076 AWN983076 BGJ983076 BQF983076 CAB983076 CJX983076 CTT983076 DDP983076 DNL983076 DXH983076 EHD983076 EQZ983076 FAV983076 FKR983076 FUN983076 GEJ983076 GOF983076 GYB983076 HHX983076 HRT983076 IBP983076 ILL983076 IVH983076 JFD983076 JOZ983076 JYV983076 KIR983076 KSN983076 LCJ983076 LMF983076 LWB983076 MFX983076 MPT983076 MZP983076 NJL983076 NTH983076 ODD983076 OMZ983076 OWV983076 PGR983076 PQN983076 QAJ983076 QKF983076 QUB983076 RDX983076 RNT983076 RXP983076 SHL983076 SRH983076 TBD983076 TKZ983076 TUV983076 UER983076 UON983076 UYJ983076 VIF983076 VSB983076 WBX983076 WLT983076 WVP983076" xr:uid="{650D2668-645F-458F-8C00-DB395AE21009}"/>
  </dataValidations>
  <pageMargins left="0.51181102362204722" right="0.51181102362204722" top="0.39370078740157483" bottom="0.39370078740157483" header="0.51181102362204722" footer="0.51181102362204722"/>
  <pageSetup paperSize="9" scale="10" orientation="portrait" r:id="rId1"/>
  <headerFooter alignWithMargins="0"/>
  <rowBreaks count="1" manualBreakCount="1">
    <brk id="73"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0BDA-A796-4E22-9204-2B21F2394D0F}">
  <dimension ref="A1:H25"/>
  <sheetViews>
    <sheetView workbookViewId="0">
      <selection activeCell="H12" sqref="H12:I12"/>
    </sheetView>
  </sheetViews>
  <sheetFormatPr defaultRowHeight="12.75"/>
  <cols>
    <col min="1" max="1" width="12.7109375" customWidth="1"/>
    <col min="2" max="2" width="12.42578125" customWidth="1"/>
    <col min="3" max="3" width="14.28515625" customWidth="1"/>
    <col min="4" max="4" width="12" customWidth="1"/>
    <col min="8" max="8" width="46" customWidth="1"/>
  </cols>
  <sheetData>
    <row r="1" spans="1:8">
      <c r="A1" t="s">
        <v>190</v>
      </c>
    </row>
    <row r="2" spans="1:8" ht="15">
      <c r="H2" s="309" t="s">
        <v>191</v>
      </c>
    </row>
    <row r="3" spans="1:8">
      <c r="A3" t="s">
        <v>55</v>
      </c>
      <c r="B3" s="301" t="s">
        <v>12</v>
      </c>
      <c r="C3" s="301" t="s">
        <v>15</v>
      </c>
      <c r="D3" s="301" t="s">
        <v>16</v>
      </c>
      <c r="E3" t="s">
        <v>17</v>
      </c>
      <c r="H3" s="308" t="s">
        <v>207</v>
      </c>
    </row>
    <row r="4" spans="1:8">
      <c r="A4" t="s">
        <v>46</v>
      </c>
      <c r="B4">
        <v>0.88600000000000001</v>
      </c>
      <c r="C4">
        <v>1.266</v>
      </c>
      <c r="D4">
        <v>1.266</v>
      </c>
      <c r="E4">
        <v>1</v>
      </c>
      <c r="H4" s="308" t="s">
        <v>208</v>
      </c>
    </row>
    <row r="5" spans="1:8">
      <c r="A5" t="s">
        <v>45</v>
      </c>
      <c r="B5">
        <v>0.88600000000000001</v>
      </c>
      <c r="C5">
        <v>1.266</v>
      </c>
      <c r="D5">
        <v>1.266</v>
      </c>
      <c r="E5">
        <v>1</v>
      </c>
      <c r="H5" s="308" t="s">
        <v>209</v>
      </c>
    </row>
    <row r="6" spans="1:8">
      <c r="A6" t="s">
        <v>44</v>
      </c>
      <c r="B6">
        <v>0.79700000000000004</v>
      </c>
      <c r="C6">
        <v>0.433</v>
      </c>
      <c r="D6">
        <v>1.2649999999999999</v>
      </c>
      <c r="E6">
        <v>0.77</v>
      </c>
      <c r="H6" s="308" t="s">
        <v>210</v>
      </c>
    </row>
    <row r="7" spans="1:8">
      <c r="A7" t="s">
        <v>48</v>
      </c>
      <c r="B7">
        <v>1.0249999999999999</v>
      </c>
      <c r="C7">
        <v>0.60799999999999998</v>
      </c>
      <c r="D7">
        <v>1.266</v>
      </c>
      <c r="E7">
        <v>1.1140000000000001</v>
      </c>
      <c r="H7" s="308" t="s">
        <v>211</v>
      </c>
    </row>
    <row r="8" spans="1:8">
      <c r="A8" t="s">
        <v>49</v>
      </c>
      <c r="B8">
        <v>0.35499999999999998</v>
      </c>
      <c r="C8">
        <v>1.2669999999999999</v>
      </c>
      <c r="D8">
        <v>1.2669999999999999</v>
      </c>
      <c r="E8">
        <v>0.41699999999999998</v>
      </c>
      <c r="H8" s="308" t="s">
        <v>212</v>
      </c>
    </row>
    <row r="9" spans="1:8">
      <c r="A9" t="s">
        <v>51</v>
      </c>
      <c r="B9">
        <v>1.266</v>
      </c>
      <c r="C9">
        <v>1.266</v>
      </c>
      <c r="D9">
        <v>1.266</v>
      </c>
      <c r="E9">
        <v>1.266</v>
      </c>
      <c r="H9" s="308" t="s">
        <v>213</v>
      </c>
    </row>
    <row r="10" spans="1:8">
      <c r="A10" t="s">
        <v>47</v>
      </c>
      <c r="B10">
        <v>1.0880000000000001</v>
      </c>
      <c r="C10">
        <v>0.53400000000000003</v>
      </c>
      <c r="D10">
        <v>1.274</v>
      </c>
      <c r="E10">
        <v>1.1639999999999999</v>
      </c>
      <c r="H10" s="308" t="s">
        <v>214</v>
      </c>
    </row>
    <row r="11" spans="1:8">
      <c r="A11" t="s">
        <v>50</v>
      </c>
      <c r="B11">
        <v>0.72099999999999997</v>
      </c>
      <c r="C11">
        <v>1.2649999999999999</v>
      </c>
      <c r="D11">
        <v>1.2649999999999999</v>
      </c>
      <c r="E11">
        <v>0.69699999999999995</v>
      </c>
    </row>
    <row r="15" spans="1:8" ht="15">
      <c r="A15" s="302" t="s">
        <v>191</v>
      </c>
      <c r="B15" s="303"/>
    </row>
    <row r="16" spans="1:8" ht="15">
      <c r="A16" s="303"/>
      <c r="B16" s="303"/>
    </row>
    <row r="17" spans="1:2" ht="15">
      <c r="A17" s="325" t="s">
        <v>192</v>
      </c>
      <c r="B17" s="326" t="s">
        <v>193</v>
      </c>
    </row>
    <row r="18" spans="1:2" ht="15">
      <c r="A18" s="304" t="s">
        <v>194</v>
      </c>
      <c r="B18" s="305">
        <v>1.4890000000000001</v>
      </c>
    </row>
    <row r="19" spans="1:2" ht="15">
      <c r="A19" s="304" t="s">
        <v>195</v>
      </c>
      <c r="B19" s="305">
        <v>1.085</v>
      </c>
    </row>
    <row r="20" spans="1:2" ht="15">
      <c r="A20" s="304" t="s">
        <v>196</v>
      </c>
      <c r="B20" s="305">
        <v>1.363</v>
      </c>
    </row>
    <row r="21" spans="1:2" ht="15">
      <c r="A21" s="304" t="s">
        <v>197</v>
      </c>
      <c r="B21" s="305">
        <v>1.155</v>
      </c>
    </row>
    <row r="22" spans="1:2" ht="15">
      <c r="A22" s="304" t="s">
        <v>198</v>
      </c>
      <c r="B22" s="305">
        <v>1.1499999999999999</v>
      </c>
    </row>
    <row r="23" spans="1:2" ht="15">
      <c r="A23" s="304" t="s">
        <v>199</v>
      </c>
      <c r="B23" s="305">
        <v>1.2030000000000001</v>
      </c>
    </row>
    <row r="24" spans="1:2" ht="15">
      <c r="A24" s="304" t="s">
        <v>200</v>
      </c>
      <c r="B24" s="305">
        <v>0.61</v>
      </c>
    </row>
    <row r="25" spans="1:2" ht="15">
      <c r="A25" s="306" t="s">
        <v>201</v>
      </c>
      <c r="B25" s="307">
        <v>0.96099999999999997</v>
      </c>
    </row>
  </sheetData>
  <pageMargins left="0.7" right="0.7" top="0.75" bottom="0.75" header="0.3" footer="0.3"/>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31EE1-648D-467E-B65F-3994629DFA67}">
  <dimension ref="A1:O20"/>
  <sheetViews>
    <sheetView zoomScale="90" zoomScaleNormal="90" workbookViewId="0">
      <selection activeCell="H50" sqref="H50"/>
    </sheetView>
  </sheetViews>
  <sheetFormatPr defaultRowHeight="12.75"/>
  <cols>
    <col min="1" max="15" width="16.7109375" style="270" customWidth="1"/>
    <col min="16" max="256" width="8.85546875" style="270"/>
    <col min="257" max="271" width="16.7109375" style="270" customWidth="1"/>
    <col min="272" max="512" width="8.85546875" style="270"/>
    <col min="513" max="527" width="16.7109375" style="270" customWidth="1"/>
    <col min="528" max="768" width="8.85546875" style="270"/>
    <col min="769" max="783" width="16.7109375" style="270" customWidth="1"/>
    <col min="784" max="1024" width="8.85546875" style="270"/>
    <col min="1025" max="1039" width="16.7109375" style="270" customWidth="1"/>
    <col min="1040" max="1280" width="8.85546875" style="270"/>
    <col min="1281" max="1295" width="16.7109375" style="270" customWidth="1"/>
    <col min="1296" max="1536" width="8.85546875" style="270"/>
    <col min="1537" max="1551" width="16.7109375" style="270" customWidth="1"/>
    <col min="1552" max="1792" width="8.85546875" style="270"/>
    <col min="1793" max="1807" width="16.7109375" style="270" customWidth="1"/>
    <col min="1808" max="2048" width="8.85546875" style="270"/>
    <col min="2049" max="2063" width="16.7109375" style="270" customWidth="1"/>
    <col min="2064" max="2304" width="8.85546875" style="270"/>
    <col min="2305" max="2319" width="16.7109375" style="270" customWidth="1"/>
    <col min="2320" max="2560" width="8.85546875" style="270"/>
    <col min="2561" max="2575" width="16.7109375" style="270" customWidth="1"/>
    <col min="2576" max="2816" width="8.85546875" style="270"/>
    <col min="2817" max="2831" width="16.7109375" style="270" customWidth="1"/>
    <col min="2832" max="3072" width="8.85546875" style="270"/>
    <col min="3073" max="3087" width="16.7109375" style="270" customWidth="1"/>
    <col min="3088" max="3328" width="8.85546875" style="270"/>
    <col min="3329" max="3343" width="16.7109375" style="270" customWidth="1"/>
    <col min="3344" max="3584" width="8.85546875" style="270"/>
    <col min="3585" max="3599" width="16.7109375" style="270" customWidth="1"/>
    <col min="3600" max="3840" width="8.85546875" style="270"/>
    <col min="3841" max="3855" width="16.7109375" style="270" customWidth="1"/>
    <col min="3856" max="4096" width="8.85546875" style="270"/>
    <col min="4097" max="4111" width="16.7109375" style="270" customWidth="1"/>
    <col min="4112" max="4352" width="8.85546875" style="270"/>
    <col min="4353" max="4367" width="16.7109375" style="270" customWidth="1"/>
    <col min="4368" max="4608" width="8.85546875" style="270"/>
    <col min="4609" max="4623" width="16.7109375" style="270" customWidth="1"/>
    <col min="4624" max="4864" width="8.85546875" style="270"/>
    <col min="4865" max="4879" width="16.7109375" style="270" customWidth="1"/>
    <col min="4880" max="5120" width="8.85546875" style="270"/>
    <col min="5121" max="5135" width="16.7109375" style="270" customWidth="1"/>
    <col min="5136" max="5376" width="8.85546875" style="270"/>
    <col min="5377" max="5391" width="16.7109375" style="270" customWidth="1"/>
    <col min="5392" max="5632" width="8.85546875" style="270"/>
    <col min="5633" max="5647" width="16.7109375" style="270" customWidth="1"/>
    <col min="5648" max="5888" width="8.85546875" style="270"/>
    <col min="5889" max="5903" width="16.7109375" style="270" customWidth="1"/>
    <col min="5904" max="6144" width="8.85546875" style="270"/>
    <col min="6145" max="6159" width="16.7109375" style="270" customWidth="1"/>
    <col min="6160" max="6400" width="8.85546875" style="270"/>
    <col min="6401" max="6415" width="16.7109375" style="270" customWidth="1"/>
    <col min="6416" max="6656" width="8.85546875" style="270"/>
    <col min="6657" max="6671" width="16.7109375" style="270" customWidth="1"/>
    <col min="6672" max="6912" width="8.85546875" style="270"/>
    <col min="6913" max="6927" width="16.7109375" style="270" customWidth="1"/>
    <col min="6928" max="7168" width="8.85546875" style="270"/>
    <col min="7169" max="7183" width="16.7109375" style="270" customWidth="1"/>
    <col min="7184" max="7424" width="8.85546875" style="270"/>
    <col min="7425" max="7439" width="16.7109375" style="270" customWidth="1"/>
    <col min="7440" max="7680" width="8.85546875" style="270"/>
    <col min="7681" max="7695" width="16.7109375" style="270" customWidth="1"/>
    <col min="7696" max="7936" width="8.85546875" style="270"/>
    <col min="7937" max="7951" width="16.7109375" style="270" customWidth="1"/>
    <col min="7952" max="8192" width="8.85546875" style="270"/>
    <col min="8193" max="8207" width="16.7109375" style="270" customWidth="1"/>
    <col min="8208" max="8448" width="8.85546875" style="270"/>
    <col min="8449" max="8463" width="16.7109375" style="270" customWidth="1"/>
    <col min="8464" max="8704" width="8.85546875" style="270"/>
    <col min="8705" max="8719" width="16.7109375" style="270" customWidth="1"/>
    <col min="8720" max="8960" width="8.85546875" style="270"/>
    <col min="8961" max="8975" width="16.7109375" style="270" customWidth="1"/>
    <col min="8976" max="9216" width="8.85546875" style="270"/>
    <col min="9217" max="9231" width="16.7109375" style="270" customWidth="1"/>
    <col min="9232" max="9472" width="8.85546875" style="270"/>
    <col min="9473" max="9487" width="16.7109375" style="270" customWidth="1"/>
    <col min="9488" max="9728" width="8.85546875" style="270"/>
    <col min="9729" max="9743" width="16.7109375" style="270" customWidth="1"/>
    <col min="9744" max="9984" width="8.85546875" style="270"/>
    <col min="9985" max="9999" width="16.7109375" style="270" customWidth="1"/>
    <col min="10000" max="10240" width="8.85546875" style="270"/>
    <col min="10241" max="10255" width="16.7109375" style="270" customWidth="1"/>
    <col min="10256" max="10496" width="8.85546875" style="270"/>
    <col min="10497" max="10511" width="16.7109375" style="270" customWidth="1"/>
    <col min="10512" max="10752" width="8.85546875" style="270"/>
    <col min="10753" max="10767" width="16.7109375" style="270" customWidth="1"/>
    <col min="10768" max="11008" width="8.85546875" style="270"/>
    <col min="11009" max="11023" width="16.7109375" style="270" customWidth="1"/>
    <col min="11024" max="11264" width="8.85546875" style="270"/>
    <col min="11265" max="11279" width="16.7109375" style="270" customWidth="1"/>
    <col min="11280" max="11520" width="8.85546875" style="270"/>
    <col min="11521" max="11535" width="16.7109375" style="270" customWidth="1"/>
    <col min="11536" max="11776" width="8.85546875" style="270"/>
    <col min="11777" max="11791" width="16.7109375" style="270" customWidth="1"/>
    <col min="11792" max="12032" width="8.85546875" style="270"/>
    <col min="12033" max="12047" width="16.7109375" style="270" customWidth="1"/>
    <col min="12048" max="12288" width="8.85546875" style="270"/>
    <col min="12289" max="12303" width="16.7109375" style="270" customWidth="1"/>
    <col min="12304" max="12544" width="8.85546875" style="270"/>
    <col min="12545" max="12559" width="16.7109375" style="270" customWidth="1"/>
    <col min="12560" max="12800" width="8.85546875" style="270"/>
    <col min="12801" max="12815" width="16.7109375" style="270" customWidth="1"/>
    <col min="12816" max="13056" width="8.85546875" style="270"/>
    <col min="13057" max="13071" width="16.7109375" style="270" customWidth="1"/>
    <col min="13072" max="13312" width="8.85546875" style="270"/>
    <col min="13313" max="13327" width="16.7109375" style="270" customWidth="1"/>
    <col min="13328" max="13568" width="8.85546875" style="270"/>
    <col min="13569" max="13583" width="16.7109375" style="270" customWidth="1"/>
    <col min="13584" max="13824" width="8.85546875" style="270"/>
    <col min="13825" max="13839" width="16.7109375" style="270" customWidth="1"/>
    <col min="13840" max="14080" width="8.85546875" style="270"/>
    <col min="14081" max="14095" width="16.7109375" style="270" customWidth="1"/>
    <col min="14096" max="14336" width="8.85546875" style="270"/>
    <col min="14337" max="14351" width="16.7109375" style="270" customWidth="1"/>
    <col min="14352" max="14592" width="8.85546875" style="270"/>
    <col min="14593" max="14607" width="16.7109375" style="270" customWidth="1"/>
    <col min="14608" max="14848" width="8.85546875" style="270"/>
    <col min="14849" max="14863" width="16.7109375" style="270" customWidth="1"/>
    <col min="14864" max="15104" width="8.85546875" style="270"/>
    <col min="15105" max="15119" width="16.7109375" style="270" customWidth="1"/>
    <col min="15120" max="15360" width="8.85546875" style="270"/>
    <col min="15361" max="15375" width="16.7109375" style="270" customWidth="1"/>
    <col min="15376" max="15616" width="8.85546875" style="270"/>
    <col min="15617" max="15631" width="16.7109375" style="270" customWidth="1"/>
    <col min="15632" max="15872" width="8.85546875" style="270"/>
    <col min="15873" max="15887" width="16.7109375" style="270" customWidth="1"/>
    <col min="15888" max="16128" width="8.85546875" style="270"/>
    <col min="16129" max="16143" width="16.7109375" style="270" customWidth="1"/>
    <col min="16144" max="16384" width="8.85546875" style="270"/>
  </cols>
  <sheetData>
    <row r="1" spans="1:15" ht="60">
      <c r="A1" s="269" t="s">
        <v>165</v>
      </c>
      <c r="B1" s="269" t="s">
        <v>55</v>
      </c>
      <c r="C1" s="269"/>
      <c r="D1" s="269" t="s">
        <v>166</v>
      </c>
      <c r="E1" s="269" t="s">
        <v>167</v>
      </c>
      <c r="F1" s="269" t="s">
        <v>168</v>
      </c>
      <c r="G1" s="269" t="s">
        <v>169</v>
      </c>
      <c r="H1" s="269" t="s">
        <v>170</v>
      </c>
      <c r="I1" s="269" t="s">
        <v>171</v>
      </c>
      <c r="J1" s="269" t="s">
        <v>172</v>
      </c>
      <c r="K1" s="269" t="s">
        <v>173</v>
      </c>
      <c r="L1" s="269" t="s">
        <v>174</v>
      </c>
      <c r="M1" s="269" t="s">
        <v>172</v>
      </c>
      <c r="N1" s="269" t="s">
        <v>173</v>
      </c>
      <c r="O1" s="269" t="s">
        <v>174</v>
      </c>
    </row>
    <row r="2" spans="1:15" ht="15">
      <c r="A2" s="271" t="s">
        <v>88</v>
      </c>
      <c r="B2" s="271" t="s">
        <v>46</v>
      </c>
      <c r="C2" s="271" t="str">
        <f>CONCATENATE(B2,A2)</f>
        <v>ACTElectricity</v>
      </c>
      <c r="D2" s="272">
        <v>0</v>
      </c>
      <c r="E2" s="272">
        <v>0.81</v>
      </c>
      <c r="F2" s="272">
        <v>0.09</v>
      </c>
      <c r="G2" s="271" t="s">
        <v>175</v>
      </c>
      <c r="H2" s="271"/>
      <c r="I2" s="271"/>
      <c r="J2" s="271">
        <v>0.81</v>
      </c>
      <c r="K2" s="271">
        <v>0.9</v>
      </c>
      <c r="L2" s="271" t="s">
        <v>175</v>
      </c>
      <c r="M2" s="273">
        <v>0.81</v>
      </c>
      <c r="N2" s="273">
        <v>0.9</v>
      </c>
      <c r="O2" s="274" t="s">
        <v>175</v>
      </c>
    </row>
    <row r="3" spans="1:15" ht="15">
      <c r="A3" s="271" t="s">
        <v>88</v>
      </c>
      <c r="B3" s="271" t="s">
        <v>45</v>
      </c>
      <c r="C3" s="271" t="str">
        <f t="shared" ref="C3:C17" si="0">CONCATENATE(B3,A3)</f>
        <v>NSWElectricity</v>
      </c>
      <c r="D3" s="272">
        <v>0</v>
      </c>
      <c r="E3" s="272">
        <v>0.81</v>
      </c>
      <c r="F3" s="272">
        <v>0.09</v>
      </c>
      <c r="G3" s="271" t="s">
        <v>175</v>
      </c>
      <c r="H3" s="271"/>
      <c r="I3" s="271"/>
      <c r="J3" s="271">
        <v>0.81</v>
      </c>
      <c r="K3" s="271">
        <v>0.9</v>
      </c>
      <c r="L3" s="271" t="s">
        <v>175</v>
      </c>
      <c r="M3" s="273">
        <v>0.81</v>
      </c>
      <c r="N3" s="273">
        <v>0.9</v>
      </c>
      <c r="O3" s="274" t="s">
        <v>175</v>
      </c>
    </row>
    <row r="4" spans="1:15" ht="15">
      <c r="A4" s="271" t="s">
        <v>88</v>
      </c>
      <c r="B4" s="271" t="s">
        <v>44</v>
      </c>
      <c r="C4" s="271" t="str">
        <f t="shared" si="0"/>
        <v>NTElectricity</v>
      </c>
      <c r="D4" s="272">
        <v>0</v>
      </c>
      <c r="E4" s="272">
        <v>0.62</v>
      </c>
      <c r="F4" s="272">
        <v>7.0000000000000007E-2</v>
      </c>
      <c r="G4" s="271" t="s">
        <v>175</v>
      </c>
      <c r="H4" s="271"/>
      <c r="I4" s="271"/>
      <c r="J4" s="271">
        <v>0.62</v>
      </c>
      <c r="K4" s="271">
        <v>0.69</v>
      </c>
      <c r="L4" s="271" t="s">
        <v>175</v>
      </c>
      <c r="M4" s="273">
        <v>0.62</v>
      </c>
      <c r="N4" s="273">
        <v>0.69</v>
      </c>
      <c r="O4" s="274" t="s">
        <v>175</v>
      </c>
    </row>
    <row r="5" spans="1:15" ht="15">
      <c r="A5" s="271" t="s">
        <v>88</v>
      </c>
      <c r="B5" s="271" t="s">
        <v>48</v>
      </c>
      <c r="C5" s="271" t="str">
        <f t="shared" si="0"/>
        <v>QLDElectricity</v>
      </c>
      <c r="D5" s="272">
        <v>0</v>
      </c>
      <c r="E5" s="272">
        <v>0.81</v>
      </c>
      <c r="F5" s="272">
        <v>0.12</v>
      </c>
      <c r="G5" s="271" t="s">
        <v>175</v>
      </c>
      <c r="H5" s="271"/>
      <c r="I5" s="271"/>
      <c r="J5" s="271">
        <v>0.81</v>
      </c>
      <c r="K5" s="271">
        <v>0.93</v>
      </c>
      <c r="L5" s="271" t="s">
        <v>175</v>
      </c>
      <c r="M5" s="273">
        <v>0.81</v>
      </c>
      <c r="N5" s="273">
        <v>0.93</v>
      </c>
      <c r="O5" s="274" t="s">
        <v>175</v>
      </c>
    </row>
    <row r="6" spans="1:15" ht="15">
      <c r="A6" s="271" t="s">
        <v>88</v>
      </c>
      <c r="B6" s="271" t="s">
        <v>49</v>
      </c>
      <c r="C6" s="271" t="str">
        <f t="shared" si="0"/>
        <v>SAElectricity</v>
      </c>
      <c r="D6" s="272">
        <v>0</v>
      </c>
      <c r="E6" s="272">
        <v>0.43</v>
      </c>
      <c r="F6" s="272">
        <v>0.09</v>
      </c>
      <c r="G6" s="271" t="s">
        <v>175</v>
      </c>
      <c r="H6" s="271"/>
      <c r="I6" s="271"/>
      <c r="J6" s="271">
        <v>0.43</v>
      </c>
      <c r="K6" s="271">
        <v>0.52</v>
      </c>
      <c r="L6" s="271" t="s">
        <v>175</v>
      </c>
      <c r="M6" s="273">
        <v>0.43</v>
      </c>
      <c r="N6" s="273">
        <v>0.52</v>
      </c>
      <c r="O6" s="274" t="s">
        <v>175</v>
      </c>
    </row>
    <row r="7" spans="1:15" ht="15">
      <c r="A7" s="271" t="s">
        <v>88</v>
      </c>
      <c r="B7" s="271" t="s">
        <v>51</v>
      </c>
      <c r="C7" s="271" t="str">
        <f t="shared" si="0"/>
        <v>TASElectricity</v>
      </c>
      <c r="D7" s="272">
        <v>0</v>
      </c>
      <c r="E7" s="272">
        <v>0.17</v>
      </c>
      <c r="F7" s="272">
        <v>0.02</v>
      </c>
      <c r="G7" s="271" t="s">
        <v>175</v>
      </c>
      <c r="H7" s="271"/>
      <c r="I7" s="271"/>
      <c r="J7" s="271">
        <v>0.17</v>
      </c>
      <c r="K7" s="271">
        <v>0.19</v>
      </c>
      <c r="L7" s="271" t="s">
        <v>175</v>
      </c>
      <c r="M7" s="273">
        <v>0.17</v>
      </c>
      <c r="N7" s="273">
        <v>0.19</v>
      </c>
      <c r="O7" s="274" t="s">
        <v>175</v>
      </c>
    </row>
    <row r="8" spans="1:15" ht="15">
      <c r="A8" s="271" t="s">
        <v>88</v>
      </c>
      <c r="B8" s="271" t="s">
        <v>47</v>
      </c>
      <c r="C8" s="271" t="str">
        <f t="shared" si="0"/>
        <v>VICElectricity</v>
      </c>
      <c r="D8" s="272">
        <v>0</v>
      </c>
      <c r="E8" s="272">
        <v>0.98</v>
      </c>
      <c r="F8" s="272">
        <v>0.11</v>
      </c>
      <c r="G8" s="271" t="s">
        <v>175</v>
      </c>
      <c r="H8" s="271"/>
      <c r="I8" s="271"/>
      <c r="J8" s="271">
        <v>0.98</v>
      </c>
      <c r="K8" s="271">
        <v>1.0900000000000001</v>
      </c>
      <c r="L8" s="271" t="s">
        <v>175</v>
      </c>
      <c r="M8" s="273">
        <v>0.98</v>
      </c>
      <c r="N8" s="273">
        <v>1.0900000000000001</v>
      </c>
      <c r="O8" s="274" t="s">
        <v>175</v>
      </c>
    </row>
    <row r="9" spans="1:15" ht="15">
      <c r="A9" s="271" t="s">
        <v>88</v>
      </c>
      <c r="B9" s="271" t="s">
        <v>50</v>
      </c>
      <c r="C9" s="271" t="str">
        <f t="shared" si="0"/>
        <v>WAElectricity</v>
      </c>
      <c r="D9" s="272">
        <v>0</v>
      </c>
      <c r="E9" s="272">
        <v>0.68</v>
      </c>
      <c r="F9" s="272">
        <v>0.02</v>
      </c>
      <c r="G9" s="271" t="s">
        <v>175</v>
      </c>
      <c r="H9" s="271"/>
      <c r="I9" s="271"/>
      <c r="J9" s="271">
        <v>0.68</v>
      </c>
      <c r="K9" s="271">
        <v>0.70000000000000007</v>
      </c>
      <c r="L9" s="271" t="s">
        <v>175</v>
      </c>
      <c r="M9" s="273">
        <v>0.68</v>
      </c>
      <c r="N9" s="273">
        <v>0.70000000000000007</v>
      </c>
      <c r="O9" s="274" t="s">
        <v>175</v>
      </c>
    </row>
    <row r="10" spans="1:15" ht="15">
      <c r="A10" s="271" t="s">
        <v>89</v>
      </c>
      <c r="B10" s="271" t="s">
        <v>46</v>
      </c>
      <c r="C10" s="271" t="str">
        <f t="shared" si="0"/>
        <v>ACTGas</v>
      </c>
      <c r="D10" s="272">
        <v>51.53</v>
      </c>
      <c r="E10" s="272">
        <v>0</v>
      </c>
      <c r="F10" s="272">
        <v>13.1</v>
      </c>
      <c r="G10" s="271" t="s">
        <v>176</v>
      </c>
      <c r="H10" s="271"/>
      <c r="I10" s="271"/>
      <c r="J10" s="271">
        <v>5.1529999999999999E-2</v>
      </c>
      <c r="K10" s="271">
        <v>6.4629999999999993E-2</v>
      </c>
      <c r="L10" s="271" t="s">
        <v>177</v>
      </c>
      <c r="M10" s="273">
        <v>0.18550800000000001</v>
      </c>
      <c r="N10" s="273">
        <v>0.23266799999999999</v>
      </c>
      <c r="O10" s="274" t="s">
        <v>175</v>
      </c>
    </row>
    <row r="11" spans="1:15" ht="15">
      <c r="A11" s="271" t="s">
        <v>89</v>
      </c>
      <c r="B11" s="271" t="s">
        <v>45</v>
      </c>
      <c r="C11" s="271" t="str">
        <f t="shared" si="0"/>
        <v>NSWGas</v>
      </c>
      <c r="D11" s="272">
        <v>51.53</v>
      </c>
      <c r="E11" s="272">
        <v>0</v>
      </c>
      <c r="F11" s="272">
        <v>13.1</v>
      </c>
      <c r="G11" s="271" t="s">
        <v>176</v>
      </c>
      <c r="H11" s="271"/>
      <c r="I11" s="271"/>
      <c r="J11" s="271">
        <v>5.1529999999999999E-2</v>
      </c>
      <c r="K11" s="271">
        <v>6.4629999999999993E-2</v>
      </c>
      <c r="L11" s="271" t="s">
        <v>177</v>
      </c>
      <c r="M11" s="273">
        <v>0.18550800000000001</v>
      </c>
      <c r="N11" s="273">
        <v>0.23266799999999999</v>
      </c>
      <c r="O11" s="274" t="s">
        <v>175</v>
      </c>
    </row>
    <row r="12" spans="1:15" ht="15">
      <c r="A12" s="271" t="s">
        <v>89</v>
      </c>
      <c r="B12" s="271" t="s">
        <v>44</v>
      </c>
      <c r="C12" s="271" t="str">
        <f t="shared" si="0"/>
        <v>NTGas</v>
      </c>
      <c r="D12" s="272">
        <v>51.53</v>
      </c>
      <c r="E12" s="272">
        <v>0</v>
      </c>
      <c r="F12" s="272">
        <v>0</v>
      </c>
      <c r="G12" s="271" t="s">
        <v>176</v>
      </c>
      <c r="H12" s="271"/>
      <c r="I12" s="271"/>
      <c r="J12" s="271">
        <v>5.1529999999999999E-2</v>
      </c>
      <c r="K12" s="271">
        <v>5.1529999999999999E-2</v>
      </c>
      <c r="L12" s="271" t="s">
        <v>177</v>
      </c>
      <c r="M12" s="273">
        <v>0.18550800000000001</v>
      </c>
      <c r="N12" s="273">
        <v>0.18550800000000001</v>
      </c>
      <c r="O12" s="274" t="s">
        <v>175</v>
      </c>
    </row>
    <row r="13" spans="1:15" ht="15">
      <c r="A13" s="271" t="s">
        <v>89</v>
      </c>
      <c r="B13" s="271" t="s">
        <v>48</v>
      </c>
      <c r="C13" s="271" t="str">
        <f t="shared" si="0"/>
        <v>QLDGas</v>
      </c>
      <c r="D13" s="272">
        <v>51.53</v>
      </c>
      <c r="E13" s="272">
        <v>0</v>
      </c>
      <c r="F13" s="272">
        <v>8.8000000000000007</v>
      </c>
      <c r="G13" s="271" t="s">
        <v>176</v>
      </c>
      <c r="H13" s="271"/>
      <c r="I13" s="271"/>
      <c r="J13" s="271">
        <v>5.1529999999999999E-2</v>
      </c>
      <c r="K13" s="271">
        <v>6.0330000000000002E-2</v>
      </c>
      <c r="L13" s="271" t="s">
        <v>177</v>
      </c>
      <c r="M13" s="273">
        <v>0.18550800000000001</v>
      </c>
      <c r="N13" s="273">
        <v>0.21718800000000002</v>
      </c>
      <c r="O13" s="274" t="s">
        <v>175</v>
      </c>
    </row>
    <row r="14" spans="1:15" ht="15">
      <c r="A14" s="271" t="s">
        <v>89</v>
      </c>
      <c r="B14" s="271" t="s">
        <v>49</v>
      </c>
      <c r="C14" s="271" t="str">
        <f t="shared" si="0"/>
        <v>SAGas</v>
      </c>
      <c r="D14" s="272">
        <v>51.53</v>
      </c>
      <c r="E14" s="272">
        <v>0</v>
      </c>
      <c r="F14" s="272">
        <v>10.7</v>
      </c>
      <c r="G14" s="271" t="s">
        <v>176</v>
      </c>
      <c r="H14" s="271"/>
      <c r="I14" s="271"/>
      <c r="J14" s="271">
        <v>5.1529999999999999E-2</v>
      </c>
      <c r="K14" s="271">
        <v>6.2230000000000001E-2</v>
      </c>
      <c r="L14" s="271" t="s">
        <v>177</v>
      </c>
      <c r="M14" s="273">
        <v>0.18550800000000001</v>
      </c>
      <c r="N14" s="273">
        <v>0.224028</v>
      </c>
      <c r="O14" s="274" t="s">
        <v>175</v>
      </c>
    </row>
    <row r="15" spans="1:15" ht="15">
      <c r="A15" s="271" t="s">
        <v>89</v>
      </c>
      <c r="B15" s="271" t="s">
        <v>51</v>
      </c>
      <c r="C15" s="271" t="str">
        <f t="shared" si="0"/>
        <v>TASGas</v>
      </c>
      <c r="D15" s="272">
        <v>51.53</v>
      </c>
      <c r="E15" s="272">
        <v>0</v>
      </c>
      <c r="F15" s="272">
        <v>0</v>
      </c>
      <c r="G15" s="271" t="s">
        <v>176</v>
      </c>
      <c r="H15" s="271"/>
      <c r="I15" s="271"/>
      <c r="J15" s="271">
        <v>5.1529999999999999E-2</v>
      </c>
      <c r="K15" s="271">
        <v>5.1529999999999999E-2</v>
      </c>
      <c r="L15" s="271" t="s">
        <v>177</v>
      </c>
      <c r="M15" s="273">
        <v>0.18550800000000001</v>
      </c>
      <c r="N15" s="273">
        <v>0.18550800000000001</v>
      </c>
      <c r="O15" s="274" t="s">
        <v>175</v>
      </c>
    </row>
    <row r="16" spans="1:15" ht="15">
      <c r="A16" s="271" t="s">
        <v>89</v>
      </c>
      <c r="B16" s="271" t="s">
        <v>47</v>
      </c>
      <c r="C16" s="271" t="str">
        <f t="shared" si="0"/>
        <v>VICGas</v>
      </c>
      <c r="D16" s="272">
        <v>51.53</v>
      </c>
      <c r="E16" s="272">
        <v>0</v>
      </c>
      <c r="F16" s="272">
        <v>4</v>
      </c>
      <c r="G16" s="271" t="s">
        <v>176</v>
      </c>
      <c r="H16" s="271"/>
      <c r="I16" s="271"/>
      <c r="J16" s="271">
        <v>5.1529999999999999E-2</v>
      </c>
      <c r="K16" s="271">
        <v>5.5530000000000003E-2</v>
      </c>
      <c r="L16" s="271" t="s">
        <v>177</v>
      </c>
      <c r="M16" s="273">
        <v>0.18550800000000001</v>
      </c>
      <c r="N16" s="273">
        <v>0.199908</v>
      </c>
      <c r="O16" s="274" t="s">
        <v>175</v>
      </c>
    </row>
    <row r="17" spans="1:15" ht="15">
      <c r="A17" s="271" t="s">
        <v>89</v>
      </c>
      <c r="B17" s="271" t="s">
        <v>50</v>
      </c>
      <c r="C17" s="271" t="str">
        <f t="shared" si="0"/>
        <v>WAGas</v>
      </c>
      <c r="D17" s="272">
        <v>51.53</v>
      </c>
      <c r="E17" s="272">
        <v>0</v>
      </c>
      <c r="F17" s="272">
        <v>4.0999999999999996</v>
      </c>
      <c r="G17" s="271" t="s">
        <v>176</v>
      </c>
      <c r="H17" s="271"/>
      <c r="I17" s="271"/>
      <c r="J17" s="271">
        <v>5.1529999999999999E-2</v>
      </c>
      <c r="K17" s="271">
        <v>5.5630000000000006E-2</v>
      </c>
      <c r="L17" s="271" t="s">
        <v>177</v>
      </c>
      <c r="M17" s="273">
        <v>0.18550800000000001</v>
      </c>
      <c r="N17" s="273">
        <v>0.20026800000000003</v>
      </c>
      <c r="O17" s="274" t="s">
        <v>175</v>
      </c>
    </row>
    <row r="18" spans="1:15" ht="15">
      <c r="A18" s="271" t="s">
        <v>90</v>
      </c>
      <c r="B18" s="271" t="s">
        <v>178</v>
      </c>
      <c r="C18" s="271"/>
      <c r="D18" s="272">
        <v>90.24</v>
      </c>
      <c r="E18" s="272">
        <v>0</v>
      </c>
      <c r="F18" s="272">
        <v>3</v>
      </c>
      <c r="G18" s="271" t="s">
        <v>176</v>
      </c>
      <c r="H18" s="271">
        <v>27</v>
      </c>
      <c r="I18" s="271" t="s">
        <v>179</v>
      </c>
      <c r="J18" s="271">
        <v>2.43648</v>
      </c>
      <c r="K18" s="271">
        <v>2.5174799999999999</v>
      </c>
      <c r="L18" s="271" t="s">
        <v>180</v>
      </c>
      <c r="M18" s="273">
        <v>0.32486399999999999</v>
      </c>
      <c r="N18" s="273">
        <v>0.33566399999999996</v>
      </c>
      <c r="O18" s="274" t="s">
        <v>175</v>
      </c>
    </row>
    <row r="19" spans="1:15" ht="15">
      <c r="A19" s="271" t="s">
        <v>181</v>
      </c>
      <c r="B19" s="271" t="s">
        <v>178</v>
      </c>
      <c r="C19" s="271"/>
      <c r="D19" s="272">
        <v>70.2</v>
      </c>
      <c r="E19" s="272">
        <v>0</v>
      </c>
      <c r="F19" s="272">
        <v>3.6</v>
      </c>
      <c r="G19" s="271" t="s">
        <v>176</v>
      </c>
      <c r="H19" s="271">
        <v>38.6</v>
      </c>
      <c r="I19" s="271" t="s">
        <v>182</v>
      </c>
      <c r="J19" s="271">
        <v>2.7097200000000004</v>
      </c>
      <c r="K19" s="271">
        <v>2.8486799999999999</v>
      </c>
      <c r="L19" s="271" t="s">
        <v>183</v>
      </c>
      <c r="M19" s="273">
        <v>0.25272</v>
      </c>
      <c r="N19" s="273">
        <v>0.26567999999999997</v>
      </c>
      <c r="O19" s="274" t="s">
        <v>175</v>
      </c>
    </row>
    <row r="20" spans="1:15" ht="15">
      <c r="A20" s="271" t="s">
        <v>184</v>
      </c>
      <c r="B20" s="271" t="s">
        <v>178</v>
      </c>
      <c r="C20" s="271"/>
      <c r="D20" s="272">
        <v>60.6</v>
      </c>
      <c r="E20" s="272">
        <v>0</v>
      </c>
      <c r="F20" s="272">
        <v>3.6</v>
      </c>
      <c r="G20" s="271" t="s">
        <v>176</v>
      </c>
      <c r="H20" s="271">
        <v>25.7</v>
      </c>
      <c r="I20" s="271" t="s">
        <v>182</v>
      </c>
      <c r="J20" s="271">
        <v>1.55742</v>
      </c>
      <c r="K20" s="271">
        <v>1.64994</v>
      </c>
      <c r="L20" s="271" t="s">
        <v>183</v>
      </c>
      <c r="M20" s="273">
        <v>0.21815999999999999</v>
      </c>
      <c r="N20" s="273">
        <v>0.23111999999999999</v>
      </c>
      <c r="O20" s="274" t="s">
        <v>175</v>
      </c>
    </row>
  </sheetData>
  <phoneticPr fontId="7"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_Flow_SignoffStatus xmlns="5bee7c71-cfe6-48ab-9ba7-3a914dd5e4c4" xsi:nil="true"/>
    <PublishingStartDate xmlns="http://schemas.microsoft.com/sharepoint/v3" xsi:nil="true"/>
    <Moveto xmlns="5bee7c71-cfe6-48ab-9ba7-3a914dd5e4c4" xsi:nil="true"/>
    <TaxCatchAll xmlns="4a5dd90e-367a-41ec-8f90-a2fa4b8e94f7" xsi:nil="true"/>
    <lcf76f155ced4ddcb4097134ff3c332f xmlns="5bee7c71-cfe6-48ab-9ba7-3a914dd5e4c4">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B2986E406E644EAEBD04331045EEFA" ma:contentTypeVersion="23" ma:contentTypeDescription="Create a new document." ma:contentTypeScope="" ma:versionID="74bfb8b9f892d8e7477d100a4a11f078">
  <xsd:schema xmlns:xsd="http://www.w3.org/2001/XMLSchema" xmlns:xs="http://www.w3.org/2001/XMLSchema" xmlns:p="http://schemas.microsoft.com/office/2006/metadata/properties" xmlns:ns1="http://schemas.microsoft.com/sharepoint/v3" xmlns:ns2="5bee7c71-cfe6-48ab-9ba7-3a914dd5e4c4" xmlns:ns3="d169844b-d1ff-4126-87e2-905c6feede16" xmlns:ns4="4a5dd90e-367a-41ec-8f90-a2fa4b8e94f7" targetNamespace="http://schemas.microsoft.com/office/2006/metadata/properties" ma:root="true" ma:fieldsID="a2ba62efb958e21a76cfc5e06202505d" ns1:_="" ns2:_="" ns3:_="" ns4:_="">
    <xsd:import namespace="http://schemas.microsoft.com/sharepoint/v3"/>
    <xsd:import namespace="5bee7c71-cfe6-48ab-9ba7-3a914dd5e4c4"/>
    <xsd:import namespace="d169844b-d1ff-4126-87e2-905c6feede16"/>
    <xsd:import namespace="4a5dd90e-367a-41ec-8f90-a2fa4b8e94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oveto" minOccurs="0"/>
                <xsd:element ref="ns2:MediaServiceLocation" minOccurs="0"/>
                <xsd:element ref="ns2:_Flow_SignoffStatus" minOccurs="0"/>
                <xsd:element ref="ns2:MediaLengthInSeconds" minOccurs="0"/>
                <xsd:element ref="ns2:lcf76f155ced4ddcb4097134ff3c332f" minOccurs="0"/>
                <xsd:element ref="ns4: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ee7c71-cfe6-48ab-9ba7-3a914dd5e4c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oveto" ma:index="21" nillable="true" ma:displayName="Move to " ma:format="Dropdown" ma:internalName="Moveto">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6444c108-d34f-4c01-85d9-27842d74072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69844b-d1ff-4126-87e2-905c6feede1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5dd90e-367a-41ec-8f90-a2fa4b8e94f7" elementFormDefault="qualified">
    <xsd:import namespace="http://schemas.microsoft.com/office/2006/documentManagement/types"/>
    <xsd:import namespace="http://schemas.microsoft.com/office/infopath/2007/PartnerControls"/>
    <xsd:element name="TaxCatchAll" ma:index="27" nillable="true" ma:displayName="Taxonomy Catch All Column" ma:hidden="true" ma:list="{7ee85653-6c5c-4426-b1d9-a855ff70dc16}" ma:internalName="TaxCatchAll" ma:showField="CatchAllData" ma:web="4a5dd90e-367a-41ec-8f90-a2fa4b8e94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C o E A A B Q S w M E F A A C A A g A z n n e W v a u o 7 e k A A A A 9 g A A A B I A H A B D b 2 5 m a W c v U G F j a 2 F n Z S 5 4 b W w g o h g A K K A U A A A A A A A A A A A A A A A A A A A A A A A A A A A A h Y 9 B C s I w F E S v U r J v 0 k Y F K b 8 p 4 t a C I I r b E G M b b H + l S U 3 v 5 s I j e Q U r W n X n c m b e w M z 9 e o O s r 6 v g o l t r G k x J T C M S a F T N w W C R k s 4 d w z n J B K y l O s l C B w O M N u m t S U n p 3 D l h z H t P / Y Q 2 b c F 4 F M V s n 6 8 2 q t S 1 D A 1 a J 1 F p 8 m k d / r e I g N 1 r j O A 0 n n L K Z 8 M m Y K M J u c E v w I f s m f 6 Y s O w q 1 7 V a a A w X W 2 C j B P b + I B 5 Q S w M E F A A C A A g A z n n e 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5 5 3 l r H b W T l J A E A A B Y E A A A T A B w A R m 9 y b X V s Y X M v U 2 V j d G l v b j E u b S C i G A A o o B Q A A A A A A A A A A A A A A A A A A A A A A A A A A A D F k 8 F r g z A U x u + C / 0 P I L g p S 0 J Y x K B 6 G G + y 0 D S z s I B 6 i f V t L Y 1 K e E V r E / 3 3 R 2 K 5 U S 9 f L 5 i X w f c + X 7 / t B S s j V W g o S m 9 O f 2 5 Z t l S u G s C Q L l n G Y k Z B w U L Z F 9 B f L C n P Q y v M u B z 6 J K k Q Q 6 k P i J p N y 4 7 h 1 8 s o K C K n 5 k 6 Z N E k m h 9 E j q m Q V 3 N F o x 8 d U u 3 2 + B 6 k 3 d 6 G S B T J S f E o t I 8 q o Q r V k 6 5 j a v r q l R f e o R p R 2 i Y K c a j x z 0 4 K A z s T + R p + P y 7 F R u 3 G O w J y i k 0 s F e g C 0 B y 5 9 s x u h l 5 6 y B O 1 r M v 9 J s e N t f t X x H e a F m 7 4 z 3 b E M l / c Q j 5 3 H O O M M y V F h B O o 4 g u I p g E O W / G P i / h B D c D G F 6 M w S / o x A r p m D A 4 G 3 b P d U j H F E V G e C p d X / Z e j i z G t e 2 1 m I 8 9 P w b U E s B A i 0 A F A A C A A g A z n n e W v a u o 7 e k A A A A 9 g A A A B I A A A A A A A A A A A A A A A A A A A A A A E N v b m Z p Z y 9 Q Y W N r Y W d l L n h t b F B L A Q I t A B Q A A g A I A M 5 5 3 l o P y u m r p A A A A O k A A A A T A A A A A A A A A A A A A A A A A P A A A A B b Q 2 9 u d G V u d F 9 U e X B l c 1 0 u e G 1 s U E s B A i 0 A F A A C A A g A z n n e W s d t Z O U k A Q A A F g Q A A B M A A A A A A A A A A A A A A A A A 4 Q E A A E Z v c m 1 1 b G F z L 1 N l Y 3 R p b 2 4 x L m 1 Q S w U G A A A A A A M A A w D C A A A A U g M 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Y w 0 A A A A A A A B B D 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g L z 4 8 L 0 l 0 Z W 0 + P E l 0 Z W 0 + P E l 0 Z W 1 M b 2 N h d G l v b j 4 8 S X R l b V R 5 c G U + R m 9 y b X V s Y T w v S X R l b V R 5 c G U + P E l 0 Z W 1 Q Y X R o P l N l Y 3 R p b 2 4 x L 1 R h Y m x l N D 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R d W V y e U l E I i B W Y W x 1 Z T 0 i c 2 Z j O T h h O G R j L W E 5 N G E t N G U 4 N i 0 4 M z d i L T Z j N G Q x Z W F m M D Y y N S I g L z 4 8 R W 5 0 c n k g V H l w Z T 0 i T m F 2 a W d h d G l v b l N 0 Z X B O Y W 1 l I i B W Y W x 1 Z T 0 i c 0 5 h d m l n Y X R p b 2 4 i I C 8 + P E V u d H J 5 I F R 5 c G U 9 I k 5 h b W V V c G R h d G V k Q W Z 0 Z X J G a W x s I i B W Y W x 1 Z T 0 i b D A i I C 8 + P E V u d H J 5 I F R 5 c G U 9 I l J l c 3 V s d F R 5 c G U i I F Z h b H V l P S J z R X h j Z X B 0 a W 9 u I i A v P j x F b n R y e S B U e X B l P S J C d W Z m Z X J O Z X h 0 U m V m c m V z a C I g V m F s d W U 9 I m w x I i A v P j x F b n R y e S B U e X B l P S J G a W x s V G F y Z 2 V 0 I i B W Y W x 1 Z T 0 i c 1 R h Y m x l Q 2 9 l Z m Z p Y 2 l l b n Q i I C 8 + P E V u d H J 5 I F R 5 c G U 9 I k Z p b G x l Z E N v b X B s Z X R l U m V z d W x 0 V G 9 X b 3 J r c 2 h l Z X Q i I F Z h b H V l P S J s M S I g L z 4 8 R W 5 0 c n k g V H l w Z T 0 i R m l s b F N 0 Y X R 1 c y I g V m F s d W U 9 I n N D b 2 1 w b G V 0 Z S I g L z 4 8 R W 5 0 c n k g V H l w Z T 0 i R m l s b E N v b H V t b k 5 h b W V z I i B W Y W x 1 Z T 0 i c 1 s m c X V v d D t T d G F 0 Z S Z x d W 9 0 O y w m c X V v d D t P c H R p b 2 4 g M S Z x d W 9 0 O y w m c X V v d D t P c H R p b 2 4 g N i Z x d W 9 0 O y w m c X V v d D t P c H R p b 2 4 g O C Z x d W 9 0 O 1 0 i I C 8 + P E V u d H J 5 I F R 5 c G U 9 I k Z p b G x D b 2 x 1 b W 5 U e X B l c y I g V m F s d W U 9 I n N C Z 1 V G Q l E 9 P S I g L z 4 8 R W 5 0 c n k g V H l w Z T 0 i R m l s b E x h c 3 R V c G R h d G V k I i B W Y W x 1 Z T 0 i Z D I w M j U t M D U t M j d U M D Y 6 M z M 6 M D M u N T k 3 N T M 1 N l o i I C 8 + P E V u d H J 5 I F R 5 c G U 9 I k Z p b G x F c n J v c k N v d W 5 0 I i B W Y W x 1 Z T 0 i b D A i I C 8 + P E V u d H J 5 I F R 5 c G U 9 I k Z p b G x F c n J v c k N v Z G U i I F Z h b H V l P S J z V W 5 r b m 9 3 b i I g L z 4 8 R W 5 0 c n k g V H l w Z T 0 i R m l s b E N v d W 5 0 I i B W Y W x 1 Z T 0 i b D g i I C 8 + P E V u d H J 5 I F R 5 c G U 9 I k F k Z G V k V G 9 E Y X R h T W 9 k Z W w i I F Z h b H V l P S J s M C I g L z 4 8 R W 5 0 c n k g V H l w Z T 0 i R m l s b F R h c m d l d E 5 h b W V D d X N 0 b 2 1 p e m V k I i B W Y W x 1 Z T 0 i b D E i I C 8 + P E V u d H J 5 I F R 5 c G U 9 I l J l b G F 0 a W 9 u c 2 h p c E l u Z m 9 D b 2 5 0 Y W l u Z X I i I F Z h b H V l P S J z e y Z x d W 9 0 O 2 N v b H V t b k N v d W 5 0 J n F 1 b 3 Q 7 O j Q s J n F 1 b 3 Q 7 a 2 V 5 Q 2 9 s d W 1 u T m F t Z X M m c X V v d D s 6 W 1 0 s J n F 1 b 3 Q 7 c X V l c n l S Z W x h d G l v b n N o a X B z J n F 1 b 3 Q 7 O l t d L C Z x d W 9 0 O 2 N v b H V t b k l k Z W 5 0 a X R p Z X M m c X V v d D s 6 W y Z x d W 9 0 O 1 N l Y 3 R p b 2 4 x L 1 R h Y m x l N C 9 B d X R v U m V t b 3 Z l Z E N v b H V t b n M x L n t T d G F 0 Z S w w f S Z x d W 9 0 O y w m c X V v d D t T Z W N 0 a W 9 u M S 9 U Y W J s Z T Q v Q X V 0 b 1 J l b W 9 2 Z W R D b 2 x 1 b W 5 z M S 5 7 T 3 B 0 a W 9 u I D E s M X 0 m c X V v d D s s J n F 1 b 3 Q 7 U 2 V j d G l v b j E v V G F i b G U 0 L 0 F 1 d G 9 S Z W 1 v d m V k Q 2 9 s d W 1 u c z E u e 0 9 w d G l v b i A 2 L D J 9 J n F 1 b 3 Q 7 L C Z x d W 9 0 O 1 N l Y 3 R p b 2 4 x L 1 R h Y m x l N C 9 B d X R v U m V t b 3 Z l Z E N v b H V t b n M x L n t P c H R p b 2 4 g O C w z f S Z x d W 9 0 O 1 0 s J n F 1 b 3 Q 7 Q 2 9 s d W 1 u Q 2 9 1 b n Q m c X V v d D s 6 N C w m c X V v d D t L Z X l D b 2 x 1 b W 5 O Y W 1 l c y Z x d W 9 0 O z p b X S w m c X V v d D t D b 2 x 1 b W 5 J Z G V u d G l 0 a W V z J n F 1 b 3 Q 7 O l s m c X V v d D t T Z W N 0 a W 9 u M S 9 U Y W J s Z T Q v Q X V 0 b 1 J l b W 9 2 Z W R D b 2 x 1 b W 5 z M S 5 7 U 3 R h d G U s M H 0 m c X V v d D s s J n F 1 b 3 Q 7 U 2 V j d G l v b j E v V G F i b G U 0 L 0 F 1 d G 9 S Z W 1 v d m V k Q 2 9 s d W 1 u c z E u e 0 9 w d G l v b i A x L D F 9 J n F 1 b 3 Q 7 L C Z x d W 9 0 O 1 N l Y 3 R p b 2 4 x L 1 R h Y m x l N C 9 B d X R v U m V t b 3 Z l Z E N v b H V t b n M x L n t P c H R p b 2 4 g N i w y f S Z x d W 9 0 O y w m c X V v d D t T Z W N 0 a W 9 u M S 9 U Y W J s Z T Q v Q X V 0 b 1 J l b W 9 2 Z W R D b 2 x 1 b W 5 z M S 5 7 T 3 B 0 a W 9 u I D g s M 3 0 m c X V v d D t d L C Z x d W 9 0 O 1 J l b G F 0 a W 9 u c 2 h p c E l u Z m 8 m c X V v d D s 6 W 1 1 9 I i A v P j w v U 3 R h Y m x l R W 5 0 c m l l c z 4 8 L 0 l 0 Z W 0 + P E l 0 Z W 0 + P E l 0 Z W 1 M b 2 N h d G l v b j 4 8 S X R l b V R 5 c G U + R m 9 y b X V s Y T w v S X R l b V R 5 c G U + P E l 0 Z W 1 Q Y X R o P l N l Y 3 R p b 2 4 x L 1 R h Y m x l N C 9 T b 3 V y Y 2 U 8 L 0 l 0 Z W 1 Q Y X R o P j w v S X R l b U x v Y 2 F 0 a W 9 u P j x T d G F i b G V F b n R y a W V z I C 8 + P C 9 J d G V t P j x J d G V t P j x J d G V t T G 9 j Y X R p b 2 4 + P E l 0 Z W 1 U e X B l P k Z v c m 1 1 b G E 8 L 0 l 0 Z W 1 U e X B l P j x J d G V t U G F 0 a D 5 T Z W N 0 a W 9 u M S 9 U Y W J s Z T Q v Q 2 h h b m d l Z C U y M F R 5 c G U 8 L 0 l 0 Z W 1 Q Y X R o P j w v S X R l b U x v Y 2 F 0 a W 9 u P j x T d G F i b G V F b n R y a W V z I C 8 + P C 9 J d G V t P j x J d G V t P j x J d G V t T G 9 j Y X R p b 2 4 + P E l 0 Z W 1 U e X B l P k Z v c m 1 1 b G E 8 L 0 l 0 Z W 1 U e X B l P j x J d G V t U G F 0 a D 5 T Z W N 0 a W 9 u M S 9 U Y W J s Z T Q v R G V t b 3 R l Z C U y M E h l Y W R l c n M 8 L 0 l 0 Z W 1 Q Y X R o P j w v S X R l b U x v Y 2 F 0 a W 9 u P j x T d G F i b G V F b n R y a W V z I C 8 + P C 9 J d G V t P j x J d G V t P j x J d G V t T G 9 j Y X R p b 2 4 + P E l 0 Z W 1 U e X B l P k Z v c m 1 1 b G E 8 L 0 l 0 Z W 1 U e X B l P j x J d G V t U G F 0 a D 5 T Z W N 0 a W 9 u M S 9 U Y W J s Z T Q v Q 2 h h b m d l Z C U y M F R 5 c G U x P C 9 J d G V t U G F 0 a D 4 8 L 0 l 0 Z W 1 M b 2 N h d G l v b j 4 8 U 3 R h Y m x l R W 5 0 c m l l c y A v P j w v S X R l b T 4 8 S X R l b T 4 8 S X R l b U x v Y 2 F 0 a W 9 u P j x J d G V t V H l w Z T 5 G b 3 J t d W x h P C 9 J d G V t V H l w Z T 4 8 S X R l b V B h d G g + U 2 V j d G l v b j E v V G F i b G U 0 L 1 B y b 2 1 v d G V k J T I w S G V h Z G V y c z w v S X R l b V B h d G g + P C 9 J d G V t T G 9 j Y X R p b 2 4 + P F N 0 Y W J s Z U V u d H J p Z X M g L z 4 8 L 0 l 0 Z W 0 + P E l 0 Z W 0 + P E l 0 Z W 1 M b 2 N h d G l v b j 4 8 S X R l b V R 5 c G U + R m 9 y b X V s Y T w v S X R l b V R 5 c G U + P E l 0 Z W 1 Q Y X R o P l N l Y 3 R p b 2 4 x L 1 R h Y m x l N C 9 D a G F u Z 2 V k J T I w V H l w Z T I 8 L 0 l 0 Z W 1 Q Y X R o P j w v S X R l b U x v Y 2 F 0 a W 9 u P j x T d G F i b G V F b n R y a W V z I C 8 + P C 9 J d G V t P j x J d G V t P j x J d G V t T G 9 j Y X R p b 2 4 + P E l 0 Z W 1 U e X B l P k Z v c m 1 1 b G E 8 L 0 l 0 Z W 1 U e X B l P j x J d G V t U G F 0 a D 5 T Z W N 0 a W 9 u M S 9 U Y W J s Z T Q v U H J v b W 9 0 Z W Q l M j B I Z W F k Z X J z M T w v S X R l b V B h d G g + P C 9 J d G V t T G 9 j Y X R p b 2 4 + P F N 0 Y W J s Z U V u d H J p Z X M g L z 4 8 L 0 l 0 Z W 0 + P E l 0 Z W 0 + P E l 0 Z W 1 M b 2 N h d G l v b j 4 8 S X R l b V R 5 c G U + R m 9 y b X V s Y T w v S X R l b V R 5 c G U + P E l 0 Z W 1 Q Y X R o P l N l Y 3 R p b 2 4 x L 1 R h Y m x l N C 9 D a G F u Z 2 V k J T I w V H l w Z T M 8 L 0 l 0 Z W 1 Q Y X R o P j w v S X R l b U x v Y 2 F 0 a W 9 u P j x T d G F i b G V F b n R y a W V z I C 8 + P C 9 J d G V t P j w v S X R l b X M + P C 9 M b 2 N h b F B h Y 2 t h Z 2 V N Z X R h Z G F 0 Y U Z p b G U + F g A A A F B L B Q Y A A A A A A A A A A A A A A A A A A A A A A A D a A A A A A Q A A A N C M n d 8 B F d E R j H o A w E / C l + s B A A A A 4 K U b R 0 G 6 c U i w T d L 4 V 6 9 / U w A A A A A C A A A A A A A D Z g A A w A A A A B A A A A B 7 0 T b P L w Y e g l H q I b 0 6 K G s 9 A A A A A A S A A A C g A A A A E A A A A H G W m + T Y N Q 6 P B a 0 E m l w v c m l Q A A A A a s a 8 X p G u 4 t T O n H Z s n b T S W f 6 O 6 f n S v i y Y 7 p s 3 b O h I 7 u L N 9 f 5 m 5 l o + D 7 8 y 0 / R I u X T A 0 p 3 C h u z P + h S F x b Q b z W s s g V 6 / 1 H 5 6 e T q s 9 K Y L w m H / 7 0 c U A A A A R 8 Q b 0 w h U U M X 6 3 e J F e K I e L A i a e C g = < / D a t a M a s h u p > 
</file>

<file path=customXml/itemProps1.xml><?xml version="1.0" encoding="utf-8"?>
<ds:datastoreItem xmlns:ds="http://schemas.openxmlformats.org/officeDocument/2006/customXml" ds:itemID="{1D678B0B-3B8F-4054-95B3-9DC9C5242071}">
  <ds:schemaRefs>
    <ds:schemaRef ds:uri="http://schemas.microsoft.com/office/2006/metadata/properties"/>
    <ds:schemaRef ds:uri="5bee7c71-cfe6-48ab-9ba7-3a914dd5e4c4"/>
    <ds:schemaRef ds:uri="http://purl.org/dc/terms/"/>
    <ds:schemaRef ds:uri="http://schemas.microsoft.com/office/infopath/2007/PartnerControls"/>
    <ds:schemaRef ds:uri="http://schemas.microsoft.com/office/2006/documentManagement/types"/>
    <ds:schemaRef ds:uri="d169844b-d1ff-4126-87e2-905c6feede16"/>
    <ds:schemaRef ds:uri="http://schemas.openxmlformats.org/package/2006/metadata/core-properties"/>
    <ds:schemaRef ds:uri="4a5dd90e-367a-41ec-8f90-a2fa4b8e94f7"/>
    <ds:schemaRef ds:uri="http://purl.org/dc/elements/1.1/"/>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8AA4787B-5E77-492C-9C62-3389D2613F86}">
  <ds:schemaRefs>
    <ds:schemaRef ds:uri="http://schemas.microsoft.com/sharepoint/v3/contenttype/forms"/>
  </ds:schemaRefs>
</ds:datastoreItem>
</file>

<file path=customXml/itemProps3.xml><?xml version="1.0" encoding="utf-8"?>
<ds:datastoreItem xmlns:ds="http://schemas.openxmlformats.org/officeDocument/2006/customXml" ds:itemID="{02166E39-F728-4099-AA2F-EDEB2498FA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ee7c71-cfe6-48ab-9ba7-3a914dd5e4c4"/>
    <ds:schemaRef ds:uri="d169844b-d1ff-4126-87e2-905c6feede16"/>
    <ds:schemaRef ds:uri="4a5dd90e-367a-41ec-8f90-a2fa4b8e94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5922F80-3EF8-473A-90D1-8617D14A6D4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Version control</vt:lpstr>
      <vt:lpstr>Retail Store</vt:lpstr>
      <vt:lpstr>Climate by postcode</vt:lpstr>
      <vt:lpstr>SGEx</vt:lpstr>
      <vt:lpstr>BenchmarkFactors</vt:lpstr>
      <vt:lpstr>Reverse Calculator</vt:lpstr>
      <vt:lpstr>Reverse Calculator_ERF</vt:lpstr>
      <vt:lpstr>State Coeff</vt:lpstr>
      <vt:lpstr>NGA Factors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Ron.Pulido@environment.nsw.gov.au</dc:creator>
  <cp:keywords/>
  <dc:description/>
  <cp:lastModifiedBy>Loch Tennekoon</cp:lastModifiedBy>
  <cp:revision/>
  <dcterms:created xsi:type="dcterms:W3CDTF">2021-01-04T02:42:11Z</dcterms:created>
  <dcterms:modified xsi:type="dcterms:W3CDTF">2026-04-17T09:20:35Z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0x010100E7B2986E406E644EAEBD04331045EEFA</vt:lpwstr>
  </property>
  <property fmtid="{D5CDD505-2E9C-101B-9397-08002B2CF9AE}" pid="3" name="MediaServiceImageTags">
    <vt:lpwstr/>
  </property>
</Properties>
</file>