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updateLinks="never" codeName="ThisWorkbook" defaultThemeVersion="166925"/>
  <mc:AlternateContent xmlns:mc="http://schemas.openxmlformats.org/markup-compatibility/2006">
    <mc:Choice Requires="x15">
      <x15ac:absPath xmlns:x15ac="http://schemas.microsoft.com/office/spreadsheetml/2010/11/ac" url="https://environmentnswgov-my.sharepoint.com/personal/kyle_sawyer_environment_nsw_gov_au/Documents/CURRENT rules and rulings/WASTE/Waste supporting docs/"/>
    </mc:Choice>
  </mc:AlternateContent>
  <xr:revisionPtr revIDLastSave="4" documentId="13_ncr:1_{57CB633B-D549-46E0-8BF2-F1DDF4656E67}" xr6:coauthVersionLast="47" xr6:coauthVersionMax="47" xr10:uidLastSave="{87209E86-6318-4E6F-8E89-C81C595B831B}"/>
  <workbookProtection workbookAlgorithmName="SHA-512" workbookHashValue="1oK1c+56aer4dZACbF864OL8t0MwzCAeDYedY1o2b9KmQEcAIT86Zu/PAmr0bsnjIdvaMS+2vrJiA2QXYBQBSg==" workbookSaltValue="hprDpnrMW1GkXv2I0e09Mg==" workbookSpinCount="100000" lockStructure="1"/>
  <bookViews>
    <workbookView xWindow="-7040" yWindow="-14090" windowWidth="19050" windowHeight="13170" activeTab="1" xr2:uid="{61E18554-4734-418D-9B69-06DF3014CCF1}"/>
  </bookViews>
  <sheets>
    <sheet name="Read me" sheetId="7" r:id="rId1"/>
    <sheet name="Bin Count Summary" sheetId="5" r:id="rId2"/>
    <sheet name="Bin Count Data" sheetId="6" r:id="rId3"/>
    <sheet name="Composition Audit Calculator" sheetId="20" r:id="rId4"/>
    <sheet name="Data Comparison" sheetId="15" state="hidden" r:id="rId5"/>
    <sheet name="drop downs" sheetId="19" state="hidden" r:id="rId6"/>
    <sheet name="MRS scores" sheetId="10" state="hidden" r:id="rId7"/>
    <sheet name="Support" sheetId="2" state="hidden" r:id="rId8"/>
  </sheets>
  <externalReferences>
    <externalReference r:id="rId9"/>
  </externalReferences>
  <definedNames>
    <definedName name="_xlnm._FilterDatabase" localSheetId="6" hidden="1">'MRS scores'!$A$1:$F$257</definedName>
    <definedName name="BinCountData1">'Bin Count Data'!$C$4:$D$34</definedName>
    <definedName name="BinCountData10">'Bin Count Data'!$BE$4:$BF$34</definedName>
    <definedName name="BinCountData11">'Bin Count Data'!$BK$4:$BL$34</definedName>
    <definedName name="BinCountData12">'Bin Count Data'!$BQ$4:$BR$34</definedName>
    <definedName name="BinCountData13">'Bin Count Data'!$BW$4:$BX$34</definedName>
    <definedName name="BinCountData14">'Bin Count Data'!$CC$4:$CD$34</definedName>
    <definedName name="BinCountData15">'Bin Count Data'!$CI$4:$CJ$34</definedName>
    <definedName name="BinCountData16">'Bin Count Data'!$CO$4:$CP$34</definedName>
    <definedName name="BinCountData17">'Bin Count Data'!$CU$4:$CV$34</definedName>
    <definedName name="BinCountData18">'Bin Count Data'!$DA$4:$DB$34</definedName>
    <definedName name="BinCountData19">'Bin Count Data'!$DG$4:$DH$34</definedName>
    <definedName name="BinCountData2">'Bin Count Data'!$I$4:$J$34</definedName>
    <definedName name="BinCountData20">'Bin Count Data'!$DM$4:$DN$34</definedName>
    <definedName name="BinCountData3">'Bin Count Data'!$O$4:$P$34</definedName>
    <definedName name="BinCountData4">'Bin Count Data'!$U$4:$V$34</definedName>
    <definedName name="BinCountData5">'Bin Count Data'!$AA$4:$AB$34</definedName>
    <definedName name="BinCountData6">'Bin Count Data'!$AG$4:$AH$34</definedName>
    <definedName name="BinCountData7">'Bin Count Data'!$AM$4:$AN$34</definedName>
    <definedName name="BinCountData8">'Bin Count Data'!$AS$4:$AT$34</definedName>
    <definedName name="BinCountData9">'Bin Count Data'!$AY$4:$AZ$34</definedName>
    <definedName name="Default_units">Table8[Default units]</definedName>
    <definedName name="Equipment_types_list">Table8[List of Equipment types]</definedName>
    <definedName name="MaterialCategories">_xlfn.ANCHORARRAY('drop downs'!$G$3)</definedName>
    <definedName name="MaterialTypes">_xlfn.ANCHORARRAY('drop downs'!$H$3)</definedName>
    <definedName name="WasteTypes">Table2[]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5" l="1"/>
  <c r="E8" i="5"/>
  <c r="E9" i="5"/>
  <c r="E10" i="5"/>
  <c r="E11" i="5"/>
  <c r="E12" i="5"/>
  <c r="E13" i="5"/>
  <c r="E14" i="5"/>
  <c r="E15" i="5"/>
  <c r="E16" i="5"/>
  <c r="E17" i="5"/>
  <c r="E18" i="5"/>
  <c r="E19" i="5"/>
  <c r="E20" i="5"/>
  <c r="E21" i="5"/>
  <c r="E22" i="5"/>
  <c r="E23" i="5"/>
  <c r="E24" i="5"/>
  <c r="E25" i="5"/>
  <c r="E26" i="5"/>
  <c r="E5" i="15"/>
  <c r="F5" i="15"/>
  <c r="E6" i="15"/>
  <c r="F6" i="15"/>
  <c r="E7" i="15"/>
  <c r="F7" i="15"/>
  <c r="E8" i="15"/>
  <c r="F8" i="15"/>
  <c r="E9" i="15"/>
  <c r="F9" i="15"/>
  <c r="E10" i="15"/>
  <c r="F10" i="15"/>
  <c r="E11" i="15"/>
  <c r="F11" i="15"/>
  <c r="E12" i="15"/>
  <c r="F12" i="15"/>
  <c r="E13" i="15"/>
  <c r="F13" i="15"/>
  <c r="E14" i="15"/>
  <c r="F14" i="15"/>
  <c r="E15" i="15"/>
  <c r="F15" i="15"/>
  <c r="E16" i="15"/>
  <c r="F16" i="15"/>
  <c r="E17" i="15"/>
  <c r="F17" i="15"/>
  <c r="E18" i="15"/>
  <c r="F18" i="15"/>
  <c r="E19" i="15"/>
  <c r="F19" i="15"/>
  <c r="E20" i="15"/>
  <c r="F20" i="15"/>
  <c r="E21" i="15"/>
  <c r="F21" i="15"/>
  <c r="E22" i="15"/>
  <c r="F22" i="15"/>
  <c r="E23" i="15"/>
  <c r="F23" i="15"/>
  <c r="E24" i="15"/>
  <c r="F24" i="15"/>
  <c r="E25" i="15"/>
  <c r="F25" i="15"/>
  <c r="E26" i="15"/>
  <c r="F26" i="15"/>
  <c r="E27" i="15"/>
  <c r="F27" i="15"/>
  <c r="E28" i="15"/>
  <c r="F28" i="15"/>
  <c r="E29" i="15"/>
  <c r="F29" i="15"/>
  <c r="E30" i="15"/>
  <c r="F30" i="15"/>
  <c r="E31" i="15"/>
  <c r="F31" i="15"/>
  <c r="E32" i="15"/>
  <c r="F32" i="15"/>
  <c r="E33" i="15"/>
  <c r="F33" i="15"/>
  <c r="E34" i="15"/>
  <c r="F34" i="15"/>
  <c r="K5" i="15"/>
  <c r="L5" i="15"/>
  <c r="K6" i="15"/>
  <c r="L6" i="15"/>
  <c r="K7" i="15"/>
  <c r="L7" i="15"/>
  <c r="K8" i="15"/>
  <c r="L8" i="15"/>
  <c r="K9" i="15"/>
  <c r="L9" i="15"/>
  <c r="K10" i="15"/>
  <c r="L10" i="15"/>
  <c r="K11" i="15"/>
  <c r="L11" i="15"/>
  <c r="K12" i="15"/>
  <c r="L12" i="15"/>
  <c r="K13" i="15"/>
  <c r="L13" i="15"/>
  <c r="K14" i="15"/>
  <c r="L14" i="15"/>
  <c r="K15" i="15"/>
  <c r="L15" i="15"/>
  <c r="K16" i="15"/>
  <c r="L16" i="15"/>
  <c r="K17" i="15"/>
  <c r="L17" i="15"/>
  <c r="K18" i="15"/>
  <c r="L18" i="15"/>
  <c r="K19" i="15"/>
  <c r="L19" i="15"/>
  <c r="K20" i="15"/>
  <c r="L20" i="15"/>
  <c r="K21" i="15"/>
  <c r="L21" i="15"/>
  <c r="K22" i="15"/>
  <c r="L22" i="15"/>
  <c r="K23" i="15"/>
  <c r="L23" i="15"/>
  <c r="K24" i="15"/>
  <c r="L24" i="15"/>
  <c r="K25" i="15"/>
  <c r="L25" i="15"/>
  <c r="K26" i="15"/>
  <c r="L26" i="15"/>
  <c r="K27" i="15"/>
  <c r="L27" i="15"/>
  <c r="K28" i="15"/>
  <c r="L28" i="15"/>
  <c r="K29" i="15"/>
  <c r="L29" i="15"/>
  <c r="K30" i="15"/>
  <c r="L30" i="15"/>
  <c r="K31" i="15"/>
  <c r="L31" i="15"/>
  <c r="K32" i="15"/>
  <c r="L32" i="15"/>
  <c r="K33" i="15"/>
  <c r="L33" i="15"/>
  <c r="K34" i="15"/>
  <c r="L34" i="15"/>
  <c r="Q5" i="15"/>
  <c r="R5" i="15"/>
  <c r="Q6" i="15"/>
  <c r="R6" i="15"/>
  <c r="Q7" i="15"/>
  <c r="R7" i="15"/>
  <c r="Q8" i="15"/>
  <c r="R8" i="15"/>
  <c r="Q9" i="15"/>
  <c r="R9" i="15"/>
  <c r="Q10" i="15"/>
  <c r="R10" i="15"/>
  <c r="Q11" i="15"/>
  <c r="R11" i="15"/>
  <c r="Q12" i="15"/>
  <c r="R12" i="15"/>
  <c r="Q13" i="15"/>
  <c r="R13" i="15"/>
  <c r="Q14" i="15"/>
  <c r="R14" i="15"/>
  <c r="Q15" i="15"/>
  <c r="R15" i="15"/>
  <c r="Q16" i="15"/>
  <c r="R16" i="15"/>
  <c r="Q17" i="15"/>
  <c r="R17" i="15"/>
  <c r="Q18" i="15"/>
  <c r="R18" i="15"/>
  <c r="Q19" i="15"/>
  <c r="R19" i="15"/>
  <c r="Q20" i="15"/>
  <c r="R20" i="15"/>
  <c r="Q21" i="15"/>
  <c r="R21" i="15"/>
  <c r="Q22" i="15"/>
  <c r="R22" i="15"/>
  <c r="Q23" i="15"/>
  <c r="R23" i="15"/>
  <c r="Q24" i="15"/>
  <c r="R24" i="15"/>
  <c r="Q25" i="15"/>
  <c r="R25" i="15"/>
  <c r="Q26" i="15"/>
  <c r="R26" i="15"/>
  <c r="Q27" i="15"/>
  <c r="R27" i="15"/>
  <c r="Q28" i="15"/>
  <c r="R28" i="15"/>
  <c r="Q29" i="15"/>
  <c r="R29" i="15"/>
  <c r="Q30" i="15"/>
  <c r="R30" i="15"/>
  <c r="Q31" i="15"/>
  <c r="R31" i="15"/>
  <c r="Q32" i="15"/>
  <c r="R32" i="15"/>
  <c r="Q33" i="15"/>
  <c r="R33" i="15"/>
  <c r="Q34" i="15"/>
  <c r="R34" i="15"/>
  <c r="W5" i="15"/>
  <c r="X5" i="15"/>
  <c r="W6" i="15"/>
  <c r="X6" i="15"/>
  <c r="W7" i="15"/>
  <c r="X7" i="15"/>
  <c r="W8" i="15"/>
  <c r="X8" i="15"/>
  <c r="W9" i="15"/>
  <c r="X9" i="15"/>
  <c r="W10" i="15"/>
  <c r="X10" i="15"/>
  <c r="W11" i="15"/>
  <c r="X11" i="15"/>
  <c r="W12" i="15"/>
  <c r="X12" i="15"/>
  <c r="W13" i="15"/>
  <c r="X13" i="15"/>
  <c r="W14" i="15"/>
  <c r="X14" i="15"/>
  <c r="W15" i="15"/>
  <c r="X15" i="15"/>
  <c r="W16" i="15"/>
  <c r="X16" i="15"/>
  <c r="W17" i="15"/>
  <c r="X17" i="15"/>
  <c r="W18" i="15"/>
  <c r="X18" i="15"/>
  <c r="W19" i="15"/>
  <c r="X19" i="15"/>
  <c r="W20" i="15"/>
  <c r="X20" i="15"/>
  <c r="W21" i="15"/>
  <c r="X21" i="15"/>
  <c r="W22" i="15"/>
  <c r="X22" i="15"/>
  <c r="W23" i="15"/>
  <c r="X23" i="15"/>
  <c r="W24" i="15"/>
  <c r="X24" i="15"/>
  <c r="W25" i="15"/>
  <c r="X25" i="15"/>
  <c r="W26" i="15"/>
  <c r="X26" i="15"/>
  <c r="W27" i="15"/>
  <c r="X27" i="15"/>
  <c r="W28" i="15"/>
  <c r="X28" i="15"/>
  <c r="W29" i="15"/>
  <c r="X29" i="15"/>
  <c r="W30" i="15"/>
  <c r="X30" i="15"/>
  <c r="W31" i="15"/>
  <c r="X31" i="15"/>
  <c r="W32" i="15"/>
  <c r="X32" i="15"/>
  <c r="W33" i="15"/>
  <c r="X33" i="15"/>
  <c r="W34" i="15"/>
  <c r="X34" i="15"/>
  <c r="AC5" i="15"/>
  <c r="AD5" i="15"/>
  <c r="AC6" i="15"/>
  <c r="AD6" i="15"/>
  <c r="AC7" i="15"/>
  <c r="AD7" i="15"/>
  <c r="AC8" i="15"/>
  <c r="AD8" i="15"/>
  <c r="AC9" i="15"/>
  <c r="AD9" i="15"/>
  <c r="AC10" i="15"/>
  <c r="AD10" i="15"/>
  <c r="AC11" i="15"/>
  <c r="AD11" i="15"/>
  <c r="AC12" i="15"/>
  <c r="AD12" i="15"/>
  <c r="AC13" i="15"/>
  <c r="AD13" i="15"/>
  <c r="AC14" i="15"/>
  <c r="AD14" i="15"/>
  <c r="AC15" i="15"/>
  <c r="AD15" i="15"/>
  <c r="AC16" i="15"/>
  <c r="AD16" i="15"/>
  <c r="AC17" i="15"/>
  <c r="AD17" i="15"/>
  <c r="AC18" i="15"/>
  <c r="AD18" i="15"/>
  <c r="AC19" i="15"/>
  <c r="AD19" i="15"/>
  <c r="AC20" i="15"/>
  <c r="AD20" i="15"/>
  <c r="AC21" i="15"/>
  <c r="AD21" i="15"/>
  <c r="AC22" i="15"/>
  <c r="AD22" i="15"/>
  <c r="AC23" i="15"/>
  <c r="AD23" i="15"/>
  <c r="AC24" i="15"/>
  <c r="AD24" i="15"/>
  <c r="AC25" i="15"/>
  <c r="AD25" i="15"/>
  <c r="AC26" i="15"/>
  <c r="AD26" i="15"/>
  <c r="AC27" i="15"/>
  <c r="AD27" i="15"/>
  <c r="AC28" i="15"/>
  <c r="AD28" i="15"/>
  <c r="AC29" i="15"/>
  <c r="AD29" i="15"/>
  <c r="AC30" i="15"/>
  <c r="AD30" i="15"/>
  <c r="AC31" i="15"/>
  <c r="AD31" i="15"/>
  <c r="AC32" i="15"/>
  <c r="AD32" i="15"/>
  <c r="AC33" i="15"/>
  <c r="AD33" i="15"/>
  <c r="AC34" i="15"/>
  <c r="AD34" i="15"/>
  <c r="AI5" i="15"/>
  <c r="AJ5" i="15"/>
  <c r="AI6" i="15"/>
  <c r="AJ6" i="15"/>
  <c r="AI7" i="15"/>
  <c r="AJ7" i="15"/>
  <c r="AI8" i="15"/>
  <c r="AJ8" i="15"/>
  <c r="AI9" i="15"/>
  <c r="AJ9" i="15"/>
  <c r="AI10" i="15"/>
  <c r="AJ10" i="15"/>
  <c r="AI11" i="15"/>
  <c r="AJ11" i="15"/>
  <c r="AI12" i="15"/>
  <c r="AJ12" i="15"/>
  <c r="AI13" i="15"/>
  <c r="AJ13" i="15"/>
  <c r="AI14" i="15"/>
  <c r="AJ14" i="15"/>
  <c r="AI15" i="15"/>
  <c r="AJ15" i="15"/>
  <c r="AI16" i="15"/>
  <c r="AJ16" i="15"/>
  <c r="AI17" i="15"/>
  <c r="AJ17" i="15"/>
  <c r="AI18" i="15"/>
  <c r="AJ18" i="15"/>
  <c r="AI19" i="15"/>
  <c r="AJ19" i="15"/>
  <c r="AI20" i="15"/>
  <c r="AJ20" i="15"/>
  <c r="AI21" i="15"/>
  <c r="AJ21" i="15"/>
  <c r="AI22" i="15"/>
  <c r="AJ22" i="15"/>
  <c r="AI23" i="15"/>
  <c r="AJ23" i="15"/>
  <c r="AI24" i="15"/>
  <c r="AJ24" i="15"/>
  <c r="AI25" i="15"/>
  <c r="AJ25" i="15"/>
  <c r="AI26" i="15"/>
  <c r="AJ26" i="15"/>
  <c r="AI27" i="15"/>
  <c r="AJ27" i="15"/>
  <c r="AI28" i="15"/>
  <c r="AJ28" i="15"/>
  <c r="AI29" i="15"/>
  <c r="AJ29" i="15"/>
  <c r="AI30" i="15"/>
  <c r="AJ30" i="15"/>
  <c r="AI31" i="15"/>
  <c r="AJ31" i="15"/>
  <c r="AI32" i="15"/>
  <c r="AJ32" i="15"/>
  <c r="AI33" i="15"/>
  <c r="AJ33" i="15"/>
  <c r="AI34" i="15"/>
  <c r="AJ34" i="15"/>
  <c r="AO5" i="15"/>
  <c r="AP5" i="15"/>
  <c r="AO6" i="15"/>
  <c r="AP6" i="15"/>
  <c r="AO7" i="15"/>
  <c r="AP7" i="15"/>
  <c r="AO8" i="15"/>
  <c r="AP8" i="15"/>
  <c r="AO9" i="15"/>
  <c r="AP9" i="15"/>
  <c r="AO10" i="15"/>
  <c r="AP10" i="15"/>
  <c r="AO11" i="15"/>
  <c r="AP11" i="15"/>
  <c r="AO12" i="15"/>
  <c r="AP12" i="15"/>
  <c r="AO13" i="15"/>
  <c r="AP13" i="15"/>
  <c r="AO14" i="15"/>
  <c r="AP14" i="15"/>
  <c r="AO15" i="15"/>
  <c r="AP15" i="15"/>
  <c r="AO16" i="15"/>
  <c r="AP16" i="15"/>
  <c r="AO17" i="15"/>
  <c r="AP17" i="15"/>
  <c r="AO18" i="15"/>
  <c r="AP18" i="15"/>
  <c r="AO19" i="15"/>
  <c r="AP19" i="15"/>
  <c r="AO20" i="15"/>
  <c r="AP20" i="15"/>
  <c r="AO21" i="15"/>
  <c r="AP21" i="15"/>
  <c r="AO22" i="15"/>
  <c r="AP22" i="15"/>
  <c r="AO23" i="15"/>
  <c r="AP23" i="15"/>
  <c r="AO24" i="15"/>
  <c r="AP24" i="15"/>
  <c r="AO25" i="15"/>
  <c r="AP25" i="15"/>
  <c r="AO26" i="15"/>
  <c r="AP26" i="15"/>
  <c r="AO27" i="15"/>
  <c r="AP27" i="15"/>
  <c r="AO28" i="15"/>
  <c r="AP28" i="15"/>
  <c r="AO29" i="15"/>
  <c r="AP29" i="15"/>
  <c r="AO30" i="15"/>
  <c r="AP30" i="15"/>
  <c r="AO31" i="15"/>
  <c r="AP31" i="15"/>
  <c r="AO32" i="15"/>
  <c r="AP32" i="15"/>
  <c r="AO33" i="15"/>
  <c r="AP33" i="15"/>
  <c r="AO34" i="15"/>
  <c r="AP34" i="15"/>
  <c r="AU5" i="15"/>
  <c r="AV5" i="15"/>
  <c r="AU6" i="15"/>
  <c r="AV6" i="15"/>
  <c r="AU7" i="15"/>
  <c r="AV7" i="15"/>
  <c r="AU8" i="15"/>
  <c r="AV8" i="15"/>
  <c r="AU9" i="15"/>
  <c r="AV9" i="15"/>
  <c r="AU10" i="15"/>
  <c r="AV10" i="15"/>
  <c r="AU11" i="15"/>
  <c r="AV11" i="15"/>
  <c r="AU12" i="15"/>
  <c r="AV12" i="15"/>
  <c r="AU13" i="15"/>
  <c r="AV13" i="15"/>
  <c r="AU14" i="15"/>
  <c r="AV14" i="15"/>
  <c r="AU15" i="15"/>
  <c r="AV15" i="15"/>
  <c r="AU16" i="15"/>
  <c r="AV16" i="15"/>
  <c r="AU17" i="15"/>
  <c r="AV17" i="15"/>
  <c r="AU18" i="15"/>
  <c r="AV18" i="15"/>
  <c r="AU19" i="15"/>
  <c r="AV19" i="15"/>
  <c r="AU20" i="15"/>
  <c r="AV20" i="15"/>
  <c r="AU21" i="15"/>
  <c r="AV21" i="15"/>
  <c r="AU22" i="15"/>
  <c r="AV22" i="15"/>
  <c r="AU23" i="15"/>
  <c r="AV23" i="15"/>
  <c r="AU24" i="15"/>
  <c r="AV24" i="15"/>
  <c r="AU25" i="15"/>
  <c r="AV25" i="15"/>
  <c r="AU26" i="15"/>
  <c r="AV26" i="15"/>
  <c r="AU27" i="15"/>
  <c r="AV27" i="15"/>
  <c r="AU28" i="15"/>
  <c r="AV28" i="15"/>
  <c r="AU29" i="15"/>
  <c r="AV29" i="15"/>
  <c r="AU30" i="15"/>
  <c r="AV30" i="15"/>
  <c r="AU31" i="15"/>
  <c r="AV31" i="15"/>
  <c r="AU32" i="15"/>
  <c r="AV32" i="15"/>
  <c r="AU33" i="15"/>
  <c r="AV33" i="15"/>
  <c r="AU34" i="15"/>
  <c r="AV34" i="15"/>
  <c r="BA5" i="15"/>
  <c r="BB5" i="15"/>
  <c r="BA6" i="15"/>
  <c r="BB6" i="15"/>
  <c r="BA7" i="15"/>
  <c r="BB7" i="15"/>
  <c r="BA8" i="15"/>
  <c r="BB8" i="15"/>
  <c r="BA9" i="15"/>
  <c r="BB9" i="15"/>
  <c r="BA10" i="15"/>
  <c r="BB10" i="15"/>
  <c r="BA11" i="15"/>
  <c r="BB11" i="15"/>
  <c r="BA12" i="15"/>
  <c r="BB12" i="15"/>
  <c r="BA13" i="15"/>
  <c r="BB13" i="15"/>
  <c r="BA14" i="15"/>
  <c r="BB14" i="15"/>
  <c r="BA15" i="15"/>
  <c r="BB15" i="15"/>
  <c r="BA16" i="15"/>
  <c r="BB16" i="15"/>
  <c r="BA17" i="15"/>
  <c r="BB17" i="15"/>
  <c r="BA18" i="15"/>
  <c r="BB18" i="15"/>
  <c r="BA19" i="15"/>
  <c r="BB19" i="15"/>
  <c r="BA20" i="15"/>
  <c r="BB20" i="15"/>
  <c r="BA21" i="15"/>
  <c r="BB21" i="15"/>
  <c r="BA22" i="15"/>
  <c r="BB22" i="15"/>
  <c r="BA23" i="15"/>
  <c r="BB23" i="15"/>
  <c r="BA24" i="15"/>
  <c r="BB24" i="15"/>
  <c r="BA25" i="15"/>
  <c r="BB25" i="15"/>
  <c r="BA26" i="15"/>
  <c r="BB26" i="15"/>
  <c r="BA27" i="15"/>
  <c r="BB27" i="15"/>
  <c r="BA28" i="15"/>
  <c r="BB28" i="15"/>
  <c r="BA29" i="15"/>
  <c r="BB29" i="15"/>
  <c r="BA30" i="15"/>
  <c r="BB30" i="15"/>
  <c r="BA31" i="15"/>
  <c r="BB31" i="15"/>
  <c r="BA32" i="15"/>
  <c r="BB32" i="15"/>
  <c r="BA33" i="15"/>
  <c r="BB33" i="15"/>
  <c r="BA34" i="15"/>
  <c r="BB34" i="15"/>
  <c r="BG5" i="15"/>
  <c r="BH5" i="15"/>
  <c r="BG6" i="15"/>
  <c r="BH6" i="15"/>
  <c r="BG7" i="15"/>
  <c r="BH7" i="15"/>
  <c r="BG8" i="15"/>
  <c r="BH8" i="15"/>
  <c r="BG9" i="15"/>
  <c r="BH9" i="15"/>
  <c r="BG10" i="15"/>
  <c r="BH10" i="15"/>
  <c r="BG11" i="15"/>
  <c r="BH11" i="15"/>
  <c r="BG12" i="15"/>
  <c r="BH12" i="15"/>
  <c r="BG13" i="15"/>
  <c r="BH13" i="15"/>
  <c r="BG14" i="15"/>
  <c r="BH14" i="15"/>
  <c r="BG15" i="15"/>
  <c r="BH15" i="15"/>
  <c r="BG16" i="15"/>
  <c r="BH16" i="15"/>
  <c r="BG17" i="15"/>
  <c r="BH17" i="15"/>
  <c r="BG18" i="15"/>
  <c r="BH18" i="15"/>
  <c r="BG19" i="15"/>
  <c r="BH19" i="15"/>
  <c r="BG20" i="15"/>
  <c r="BH20" i="15"/>
  <c r="BG21" i="15"/>
  <c r="BH21" i="15"/>
  <c r="BG22" i="15"/>
  <c r="BH22" i="15"/>
  <c r="BG23" i="15"/>
  <c r="BH23" i="15"/>
  <c r="BG24" i="15"/>
  <c r="BH24" i="15"/>
  <c r="BG25" i="15"/>
  <c r="BH25" i="15"/>
  <c r="BG26" i="15"/>
  <c r="BH26" i="15"/>
  <c r="BG27" i="15"/>
  <c r="BH27" i="15"/>
  <c r="BG28" i="15"/>
  <c r="BH28" i="15"/>
  <c r="BG29" i="15"/>
  <c r="BH29" i="15"/>
  <c r="BG30" i="15"/>
  <c r="BH30" i="15"/>
  <c r="BG31" i="15"/>
  <c r="BH31" i="15"/>
  <c r="BG32" i="15"/>
  <c r="BH32" i="15"/>
  <c r="BG33" i="15"/>
  <c r="BH33" i="15"/>
  <c r="BG34" i="15"/>
  <c r="BH34" i="15"/>
  <c r="BM5" i="15"/>
  <c r="BN5" i="15"/>
  <c r="BM6" i="15"/>
  <c r="BN6" i="15"/>
  <c r="BM7" i="15"/>
  <c r="BN7" i="15"/>
  <c r="BM8" i="15"/>
  <c r="BN8" i="15"/>
  <c r="BM9" i="15"/>
  <c r="BN9" i="15"/>
  <c r="BM10" i="15"/>
  <c r="BN10" i="15"/>
  <c r="BM11" i="15"/>
  <c r="BN11" i="15"/>
  <c r="BM12" i="15"/>
  <c r="BN12" i="15"/>
  <c r="BM13" i="15"/>
  <c r="BN13" i="15"/>
  <c r="BM14" i="15"/>
  <c r="BN14" i="15"/>
  <c r="BM15" i="15"/>
  <c r="BN15" i="15"/>
  <c r="BM16" i="15"/>
  <c r="BN16" i="15"/>
  <c r="BM17" i="15"/>
  <c r="BN17" i="15"/>
  <c r="BM18" i="15"/>
  <c r="BN18" i="15"/>
  <c r="BM19" i="15"/>
  <c r="BN19" i="15"/>
  <c r="BM20" i="15"/>
  <c r="BN20" i="15"/>
  <c r="BM21" i="15"/>
  <c r="BN21" i="15"/>
  <c r="BM22" i="15"/>
  <c r="BN22" i="15"/>
  <c r="BM23" i="15"/>
  <c r="BN23" i="15"/>
  <c r="BM24" i="15"/>
  <c r="BN24" i="15"/>
  <c r="BM25" i="15"/>
  <c r="BN25" i="15"/>
  <c r="BM26" i="15"/>
  <c r="BN26" i="15"/>
  <c r="BM27" i="15"/>
  <c r="BN27" i="15"/>
  <c r="BM28" i="15"/>
  <c r="BN28" i="15"/>
  <c r="BM29" i="15"/>
  <c r="BN29" i="15"/>
  <c r="BM30" i="15"/>
  <c r="BN30" i="15"/>
  <c r="BM31" i="15"/>
  <c r="BN31" i="15"/>
  <c r="BM32" i="15"/>
  <c r="BN32" i="15"/>
  <c r="BM33" i="15"/>
  <c r="BN33" i="15"/>
  <c r="BM34" i="15"/>
  <c r="BN34" i="15"/>
  <c r="BS5" i="15"/>
  <c r="BT5" i="15"/>
  <c r="BS6" i="15"/>
  <c r="BT6" i="15"/>
  <c r="BS7" i="15"/>
  <c r="BT7" i="15"/>
  <c r="BS8" i="15"/>
  <c r="BT8" i="15"/>
  <c r="BS9" i="15"/>
  <c r="BT9" i="15"/>
  <c r="BS10" i="15"/>
  <c r="BT10" i="15"/>
  <c r="BS11" i="15"/>
  <c r="BT11" i="15"/>
  <c r="BS12" i="15"/>
  <c r="BT12" i="15"/>
  <c r="BS13" i="15"/>
  <c r="BT13" i="15"/>
  <c r="BS14" i="15"/>
  <c r="BT14" i="15"/>
  <c r="BS15" i="15"/>
  <c r="BT15" i="15"/>
  <c r="BS16" i="15"/>
  <c r="BT16" i="15"/>
  <c r="BS17" i="15"/>
  <c r="BT17" i="15"/>
  <c r="BS18" i="15"/>
  <c r="BT18" i="15"/>
  <c r="BS19" i="15"/>
  <c r="BT19" i="15"/>
  <c r="BS20" i="15"/>
  <c r="BT20" i="15"/>
  <c r="BS21" i="15"/>
  <c r="BT21" i="15"/>
  <c r="BS22" i="15"/>
  <c r="BT22" i="15"/>
  <c r="BS23" i="15"/>
  <c r="BT23" i="15"/>
  <c r="BS24" i="15"/>
  <c r="BT24" i="15"/>
  <c r="BS25" i="15"/>
  <c r="BT25" i="15"/>
  <c r="BS26" i="15"/>
  <c r="BT26" i="15"/>
  <c r="BS27" i="15"/>
  <c r="BT27" i="15"/>
  <c r="BS28" i="15"/>
  <c r="BT28" i="15"/>
  <c r="BS29" i="15"/>
  <c r="BT29" i="15"/>
  <c r="BS30" i="15"/>
  <c r="BT30" i="15"/>
  <c r="BS31" i="15"/>
  <c r="BT31" i="15"/>
  <c r="BS32" i="15"/>
  <c r="BT32" i="15"/>
  <c r="BS33" i="15"/>
  <c r="BT33" i="15"/>
  <c r="BS34" i="15"/>
  <c r="BT34" i="15"/>
  <c r="BY5" i="15"/>
  <c r="BZ5" i="15"/>
  <c r="BY6" i="15"/>
  <c r="BZ6" i="15"/>
  <c r="BY7" i="15"/>
  <c r="BZ7" i="15"/>
  <c r="BY8" i="15"/>
  <c r="BZ8" i="15"/>
  <c r="BY9" i="15"/>
  <c r="BZ9" i="15"/>
  <c r="BY10" i="15"/>
  <c r="BZ10" i="15"/>
  <c r="BY11" i="15"/>
  <c r="BZ11" i="15"/>
  <c r="BY12" i="15"/>
  <c r="BZ12" i="15"/>
  <c r="BY13" i="15"/>
  <c r="BZ13" i="15"/>
  <c r="BY14" i="15"/>
  <c r="BZ14" i="15"/>
  <c r="BY15" i="15"/>
  <c r="BZ15" i="15"/>
  <c r="BY16" i="15"/>
  <c r="BZ16" i="15"/>
  <c r="BY17" i="15"/>
  <c r="BZ17" i="15"/>
  <c r="BY18" i="15"/>
  <c r="BZ18" i="15"/>
  <c r="BY19" i="15"/>
  <c r="BZ19" i="15"/>
  <c r="BY20" i="15"/>
  <c r="BZ20" i="15"/>
  <c r="BY21" i="15"/>
  <c r="BZ21" i="15"/>
  <c r="BY22" i="15"/>
  <c r="BZ22" i="15"/>
  <c r="BY23" i="15"/>
  <c r="BZ23" i="15"/>
  <c r="BY24" i="15"/>
  <c r="BZ24" i="15"/>
  <c r="BY25" i="15"/>
  <c r="BZ25" i="15"/>
  <c r="BY26" i="15"/>
  <c r="BZ26" i="15"/>
  <c r="BY27" i="15"/>
  <c r="BZ27" i="15"/>
  <c r="BY28" i="15"/>
  <c r="BZ28" i="15"/>
  <c r="BY29" i="15"/>
  <c r="BZ29" i="15"/>
  <c r="BY30" i="15"/>
  <c r="BZ30" i="15"/>
  <c r="BY31" i="15"/>
  <c r="BZ31" i="15"/>
  <c r="BY32" i="15"/>
  <c r="BZ32" i="15"/>
  <c r="BY33" i="15"/>
  <c r="BZ33" i="15"/>
  <c r="BY34" i="15"/>
  <c r="BZ34" i="15"/>
  <c r="CE5" i="15"/>
  <c r="CF5" i="15"/>
  <c r="CE6" i="15"/>
  <c r="CF6" i="15"/>
  <c r="CE7" i="15"/>
  <c r="CF7" i="15"/>
  <c r="CE8" i="15"/>
  <c r="CF8" i="15"/>
  <c r="CE9" i="15"/>
  <c r="CF9" i="15"/>
  <c r="CE10" i="15"/>
  <c r="CF10" i="15"/>
  <c r="CE11" i="15"/>
  <c r="CF11" i="15"/>
  <c r="CE12" i="15"/>
  <c r="CF12" i="15"/>
  <c r="CE13" i="15"/>
  <c r="CF13" i="15"/>
  <c r="CE14" i="15"/>
  <c r="CF14" i="15"/>
  <c r="CE15" i="15"/>
  <c r="CF15" i="15"/>
  <c r="CE16" i="15"/>
  <c r="CF16" i="15"/>
  <c r="CE17" i="15"/>
  <c r="CF17" i="15"/>
  <c r="CE18" i="15"/>
  <c r="CF18" i="15"/>
  <c r="CE19" i="15"/>
  <c r="CF19" i="15"/>
  <c r="CE20" i="15"/>
  <c r="CF20" i="15"/>
  <c r="CE21" i="15"/>
  <c r="CF21" i="15"/>
  <c r="CE22" i="15"/>
  <c r="CF22" i="15"/>
  <c r="CE23" i="15"/>
  <c r="CF23" i="15"/>
  <c r="CE24" i="15"/>
  <c r="CF24" i="15"/>
  <c r="CE25" i="15"/>
  <c r="CF25" i="15"/>
  <c r="CE26" i="15"/>
  <c r="CF26" i="15"/>
  <c r="CE27" i="15"/>
  <c r="CF27" i="15"/>
  <c r="CE28" i="15"/>
  <c r="CF28" i="15"/>
  <c r="CE29" i="15"/>
  <c r="CF29" i="15"/>
  <c r="CE30" i="15"/>
  <c r="CF30" i="15"/>
  <c r="CE31" i="15"/>
  <c r="CF31" i="15"/>
  <c r="CE32" i="15"/>
  <c r="CF32" i="15"/>
  <c r="CE33" i="15"/>
  <c r="CF33" i="15"/>
  <c r="CE34" i="15"/>
  <c r="CF34" i="15"/>
  <c r="CK5" i="15"/>
  <c r="CL5" i="15"/>
  <c r="CK6" i="15"/>
  <c r="CL6" i="15"/>
  <c r="CK7" i="15"/>
  <c r="CL7" i="15"/>
  <c r="CK8" i="15"/>
  <c r="CL8" i="15"/>
  <c r="CK9" i="15"/>
  <c r="CL9" i="15"/>
  <c r="CK10" i="15"/>
  <c r="CL10" i="15"/>
  <c r="CK11" i="15"/>
  <c r="CL11" i="15"/>
  <c r="CK12" i="15"/>
  <c r="CL12" i="15"/>
  <c r="CK13" i="15"/>
  <c r="CL13" i="15"/>
  <c r="CK14" i="15"/>
  <c r="CL14" i="15"/>
  <c r="CK15" i="15"/>
  <c r="CL15" i="15"/>
  <c r="CK16" i="15"/>
  <c r="CL16" i="15"/>
  <c r="CK17" i="15"/>
  <c r="CL17" i="15"/>
  <c r="CK18" i="15"/>
  <c r="CL18" i="15"/>
  <c r="CK19" i="15"/>
  <c r="CL19" i="15"/>
  <c r="CK20" i="15"/>
  <c r="CL20" i="15"/>
  <c r="CK21" i="15"/>
  <c r="CL21" i="15"/>
  <c r="CK22" i="15"/>
  <c r="CL22" i="15"/>
  <c r="CK23" i="15"/>
  <c r="CL23" i="15"/>
  <c r="CK24" i="15"/>
  <c r="CL24" i="15"/>
  <c r="CK25" i="15"/>
  <c r="CL25" i="15"/>
  <c r="CK26" i="15"/>
  <c r="CL26" i="15"/>
  <c r="CK27" i="15"/>
  <c r="CL27" i="15"/>
  <c r="CK28" i="15"/>
  <c r="CL28" i="15"/>
  <c r="CK29" i="15"/>
  <c r="CL29" i="15"/>
  <c r="CK30" i="15"/>
  <c r="CL30" i="15"/>
  <c r="CK31" i="15"/>
  <c r="CL31" i="15"/>
  <c r="CK32" i="15"/>
  <c r="CL32" i="15"/>
  <c r="CK33" i="15"/>
  <c r="CL33" i="15"/>
  <c r="CK34" i="15"/>
  <c r="CL34" i="15"/>
  <c r="CQ5" i="15"/>
  <c r="CR5" i="15"/>
  <c r="CQ6" i="15"/>
  <c r="CR6" i="15"/>
  <c r="CQ7" i="15"/>
  <c r="CR7" i="15"/>
  <c r="CQ8" i="15"/>
  <c r="CR8" i="15"/>
  <c r="CQ9" i="15"/>
  <c r="CR9" i="15"/>
  <c r="CQ10" i="15"/>
  <c r="CR10" i="15"/>
  <c r="CQ11" i="15"/>
  <c r="CR11" i="15"/>
  <c r="CQ12" i="15"/>
  <c r="CR12" i="15"/>
  <c r="CQ13" i="15"/>
  <c r="CR13" i="15"/>
  <c r="CQ14" i="15"/>
  <c r="CR14" i="15"/>
  <c r="CQ15" i="15"/>
  <c r="CR15" i="15"/>
  <c r="CQ16" i="15"/>
  <c r="CR16" i="15"/>
  <c r="CQ17" i="15"/>
  <c r="CR17" i="15"/>
  <c r="CQ18" i="15"/>
  <c r="CR18" i="15"/>
  <c r="CQ19" i="15"/>
  <c r="CR19" i="15"/>
  <c r="CQ20" i="15"/>
  <c r="CR20" i="15"/>
  <c r="CQ21" i="15"/>
  <c r="CR21" i="15"/>
  <c r="CQ22" i="15"/>
  <c r="CR22" i="15"/>
  <c r="CQ23" i="15"/>
  <c r="CR23" i="15"/>
  <c r="CQ24" i="15"/>
  <c r="CR24" i="15"/>
  <c r="CQ25" i="15"/>
  <c r="CR25" i="15"/>
  <c r="CQ26" i="15"/>
  <c r="CR26" i="15"/>
  <c r="CQ27" i="15"/>
  <c r="CR27" i="15"/>
  <c r="CQ28" i="15"/>
  <c r="CR28" i="15"/>
  <c r="CQ29" i="15"/>
  <c r="CR29" i="15"/>
  <c r="CQ30" i="15"/>
  <c r="CR30" i="15"/>
  <c r="CQ31" i="15"/>
  <c r="CR31" i="15"/>
  <c r="CQ32" i="15"/>
  <c r="CR32" i="15"/>
  <c r="CQ33" i="15"/>
  <c r="CR33" i="15"/>
  <c r="CQ34" i="15"/>
  <c r="CR34" i="15"/>
  <c r="CW5" i="15"/>
  <c r="CX5" i="15"/>
  <c r="CW6" i="15"/>
  <c r="CX6" i="15"/>
  <c r="CW7" i="15"/>
  <c r="CX7" i="15"/>
  <c r="CW8" i="15"/>
  <c r="CX8" i="15"/>
  <c r="CW9" i="15"/>
  <c r="CX9" i="15"/>
  <c r="CW10" i="15"/>
  <c r="CX10" i="15"/>
  <c r="CW11" i="15"/>
  <c r="CX11" i="15"/>
  <c r="CW12" i="15"/>
  <c r="CX12" i="15"/>
  <c r="CW13" i="15"/>
  <c r="CX13" i="15"/>
  <c r="CW14" i="15"/>
  <c r="CX14" i="15"/>
  <c r="CW15" i="15"/>
  <c r="CX15" i="15"/>
  <c r="CW16" i="15"/>
  <c r="CX16" i="15"/>
  <c r="CW17" i="15"/>
  <c r="CX17" i="15"/>
  <c r="CW18" i="15"/>
  <c r="CX18" i="15"/>
  <c r="CW19" i="15"/>
  <c r="CX19" i="15"/>
  <c r="CW20" i="15"/>
  <c r="CX20" i="15"/>
  <c r="CW21" i="15"/>
  <c r="CX21" i="15"/>
  <c r="CW22" i="15"/>
  <c r="CX22" i="15"/>
  <c r="CW23" i="15"/>
  <c r="CX23" i="15"/>
  <c r="CW24" i="15"/>
  <c r="CX24" i="15"/>
  <c r="CW25" i="15"/>
  <c r="CX25" i="15"/>
  <c r="CW26" i="15"/>
  <c r="CX26" i="15"/>
  <c r="CW27" i="15"/>
  <c r="CX27" i="15"/>
  <c r="CW28" i="15"/>
  <c r="CX28" i="15"/>
  <c r="CW29" i="15"/>
  <c r="CX29" i="15"/>
  <c r="CW30" i="15"/>
  <c r="CX30" i="15"/>
  <c r="CW31" i="15"/>
  <c r="CX31" i="15"/>
  <c r="CW32" i="15"/>
  <c r="CX32" i="15"/>
  <c r="CW33" i="15"/>
  <c r="CX33" i="15"/>
  <c r="CW34" i="15"/>
  <c r="CX34" i="15"/>
  <c r="DC5" i="15"/>
  <c r="DD5" i="15"/>
  <c r="DC6" i="15"/>
  <c r="DD6" i="15"/>
  <c r="DC7" i="15"/>
  <c r="DD7" i="15"/>
  <c r="DC8" i="15"/>
  <c r="DD8" i="15"/>
  <c r="DC9" i="15"/>
  <c r="DD9" i="15"/>
  <c r="DC10" i="15"/>
  <c r="DD10" i="15"/>
  <c r="DC11" i="15"/>
  <c r="DD11" i="15"/>
  <c r="DC12" i="15"/>
  <c r="DD12" i="15"/>
  <c r="DC13" i="15"/>
  <c r="DD13" i="15"/>
  <c r="DC14" i="15"/>
  <c r="DD14" i="15"/>
  <c r="DC15" i="15"/>
  <c r="DD15" i="15"/>
  <c r="DC16" i="15"/>
  <c r="DD16" i="15"/>
  <c r="DC17" i="15"/>
  <c r="DD17" i="15"/>
  <c r="DC18" i="15"/>
  <c r="DD18" i="15"/>
  <c r="DC19" i="15"/>
  <c r="DD19" i="15"/>
  <c r="DC20" i="15"/>
  <c r="DD20" i="15"/>
  <c r="DC21" i="15"/>
  <c r="DD21" i="15"/>
  <c r="DC22" i="15"/>
  <c r="DD22" i="15"/>
  <c r="DC23" i="15"/>
  <c r="DD23" i="15"/>
  <c r="DC24" i="15"/>
  <c r="DD24" i="15"/>
  <c r="DC25" i="15"/>
  <c r="DD25" i="15"/>
  <c r="DC26" i="15"/>
  <c r="DD26" i="15"/>
  <c r="DC27" i="15"/>
  <c r="DD27" i="15"/>
  <c r="DC28" i="15"/>
  <c r="DD28" i="15"/>
  <c r="DC29" i="15"/>
  <c r="DD29" i="15"/>
  <c r="DC30" i="15"/>
  <c r="DD30" i="15"/>
  <c r="DC31" i="15"/>
  <c r="DD31" i="15"/>
  <c r="DC32" i="15"/>
  <c r="DD32" i="15"/>
  <c r="DC33" i="15"/>
  <c r="DD33" i="15"/>
  <c r="DC34" i="15"/>
  <c r="DD34" i="15"/>
  <c r="DI5" i="15"/>
  <c r="DJ5" i="15"/>
  <c r="DI6" i="15"/>
  <c r="DJ6" i="15"/>
  <c r="DI7" i="15"/>
  <c r="DJ7" i="15"/>
  <c r="DI8" i="15"/>
  <c r="DJ8" i="15"/>
  <c r="DI9" i="15"/>
  <c r="DJ9" i="15"/>
  <c r="DI10" i="15"/>
  <c r="DJ10" i="15"/>
  <c r="DI11" i="15"/>
  <c r="DJ11" i="15"/>
  <c r="DI12" i="15"/>
  <c r="DJ12" i="15"/>
  <c r="DI13" i="15"/>
  <c r="DJ13" i="15"/>
  <c r="DI14" i="15"/>
  <c r="DJ14" i="15"/>
  <c r="DI15" i="15"/>
  <c r="DJ15" i="15"/>
  <c r="DI16" i="15"/>
  <c r="DJ16" i="15"/>
  <c r="DI17" i="15"/>
  <c r="DJ17" i="15"/>
  <c r="DI18" i="15"/>
  <c r="DJ18" i="15"/>
  <c r="DI19" i="15"/>
  <c r="DJ19" i="15"/>
  <c r="DI20" i="15"/>
  <c r="DJ20" i="15"/>
  <c r="DI21" i="15"/>
  <c r="DJ21" i="15"/>
  <c r="DI22" i="15"/>
  <c r="DJ22" i="15"/>
  <c r="DI23" i="15"/>
  <c r="DJ23" i="15"/>
  <c r="DI24" i="15"/>
  <c r="DJ24" i="15"/>
  <c r="DI25" i="15"/>
  <c r="DJ25" i="15"/>
  <c r="DI26" i="15"/>
  <c r="DJ26" i="15"/>
  <c r="DI27" i="15"/>
  <c r="DJ27" i="15"/>
  <c r="DI28" i="15"/>
  <c r="DJ28" i="15"/>
  <c r="DI29" i="15"/>
  <c r="DJ29" i="15"/>
  <c r="DI30" i="15"/>
  <c r="DJ30" i="15"/>
  <c r="DI31" i="15"/>
  <c r="DJ31" i="15"/>
  <c r="DI32" i="15"/>
  <c r="DJ32" i="15"/>
  <c r="DI33" i="15"/>
  <c r="DJ33" i="15"/>
  <c r="DI34" i="15"/>
  <c r="DJ34" i="15"/>
  <c r="DJ4" i="15"/>
  <c r="DI4" i="15"/>
  <c r="DD4" i="15"/>
  <c r="DC4" i="15"/>
  <c r="CX4" i="15"/>
  <c r="CW4" i="15"/>
  <c r="CR4" i="15"/>
  <c r="CQ4" i="15"/>
  <c r="CL4" i="15"/>
  <c r="CK4" i="15"/>
  <c r="CF4" i="15"/>
  <c r="CE4" i="15"/>
  <c r="BZ4" i="15"/>
  <c r="BY4" i="15"/>
  <c r="BT4" i="15"/>
  <c r="BS4" i="15"/>
  <c r="BN4" i="15"/>
  <c r="BM4" i="15"/>
  <c r="BH4" i="15"/>
  <c r="BG4" i="15"/>
  <c r="BB4" i="15"/>
  <c r="BA4" i="15"/>
  <c r="AV4" i="15"/>
  <c r="AU4" i="15"/>
  <c r="AP4" i="15"/>
  <c r="AO4" i="15"/>
  <c r="AJ4" i="15"/>
  <c r="AI4" i="15"/>
  <c r="AD4" i="15"/>
  <c r="AC4" i="15"/>
  <c r="X4" i="15"/>
  <c r="W4" i="15"/>
  <c r="R4" i="15"/>
  <c r="Q4" i="15"/>
  <c r="L4" i="15"/>
  <c r="K4" i="15"/>
  <c r="F4" i="15"/>
  <c r="E4" i="15"/>
  <c r="DO5" i="15"/>
  <c r="DP5" i="15"/>
  <c r="DO6" i="15"/>
  <c r="DP6" i="15"/>
  <c r="DO7" i="15"/>
  <c r="DP7" i="15"/>
  <c r="DO8" i="15"/>
  <c r="DP8" i="15"/>
  <c r="DO9" i="15"/>
  <c r="DP9" i="15"/>
  <c r="DO10" i="15"/>
  <c r="DP10" i="15"/>
  <c r="DO11" i="15"/>
  <c r="DP11" i="15"/>
  <c r="DO12" i="15"/>
  <c r="DP12" i="15"/>
  <c r="DO13" i="15"/>
  <c r="DP13" i="15"/>
  <c r="DO14" i="15"/>
  <c r="DP14" i="15"/>
  <c r="DO15" i="15"/>
  <c r="DP15" i="15"/>
  <c r="DO16" i="15"/>
  <c r="DP16" i="15"/>
  <c r="DO17" i="15"/>
  <c r="DP17" i="15"/>
  <c r="DO18" i="15"/>
  <c r="DP18" i="15"/>
  <c r="DO19" i="15"/>
  <c r="DP19" i="15"/>
  <c r="DO20" i="15"/>
  <c r="DP20" i="15"/>
  <c r="DO21" i="15"/>
  <c r="DP21" i="15"/>
  <c r="DO22" i="15"/>
  <c r="DP22" i="15"/>
  <c r="DO23" i="15"/>
  <c r="DP23" i="15"/>
  <c r="DO24" i="15"/>
  <c r="DP24" i="15"/>
  <c r="DO25" i="15"/>
  <c r="DP25" i="15"/>
  <c r="DO26" i="15"/>
  <c r="DP26" i="15"/>
  <c r="DO27" i="15"/>
  <c r="DP27" i="15"/>
  <c r="DO28" i="15"/>
  <c r="DP28" i="15"/>
  <c r="DO29" i="15"/>
  <c r="DP29" i="15"/>
  <c r="DO30" i="15"/>
  <c r="DP30" i="15"/>
  <c r="DO31" i="15"/>
  <c r="DP31" i="15"/>
  <c r="DO32" i="15"/>
  <c r="DP32" i="15"/>
  <c r="DO33" i="15"/>
  <c r="DP33" i="15"/>
  <c r="DO34" i="15"/>
  <c r="DP34" i="15"/>
  <c r="DO4" i="15"/>
  <c r="DP4" i="15"/>
  <c r="DN34" i="15"/>
  <c r="DM34" i="15"/>
  <c r="DN33" i="15"/>
  <c r="DM33" i="15"/>
  <c r="DN32" i="15"/>
  <c r="DM32" i="15"/>
  <c r="DN31" i="15"/>
  <c r="DM31" i="15"/>
  <c r="DN30" i="15"/>
  <c r="DM30" i="15"/>
  <c r="DN29" i="15"/>
  <c r="DM29" i="15"/>
  <c r="DN28" i="15"/>
  <c r="DM28" i="15"/>
  <c r="DN27" i="15"/>
  <c r="DM27" i="15"/>
  <c r="DN26" i="15"/>
  <c r="DM26" i="15"/>
  <c r="DN25" i="15"/>
  <c r="DM25" i="15"/>
  <c r="DN24" i="15"/>
  <c r="DM24" i="15"/>
  <c r="DN23" i="15"/>
  <c r="DM23" i="15"/>
  <c r="DN22" i="15"/>
  <c r="DM22" i="15"/>
  <c r="DN21" i="15"/>
  <c r="DM21" i="15"/>
  <c r="DN20" i="15"/>
  <c r="DM20" i="15"/>
  <c r="DN19" i="15"/>
  <c r="DM19" i="15"/>
  <c r="DN18" i="15"/>
  <c r="DM18" i="15"/>
  <c r="DN17" i="15"/>
  <c r="DM17" i="15"/>
  <c r="DN16" i="15"/>
  <c r="DM16" i="15"/>
  <c r="DN15" i="15"/>
  <c r="DM15" i="15"/>
  <c r="DN14" i="15"/>
  <c r="DM14" i="15"/>
  <c r="DN13" i="15"/>
  <c r="DM13" i="15"/>
  <c r="DN12" i="15"/>
  <c r="DM12" i="15"/>
  <c r="DN11" i="15"/>
  <c r="DM11" i="15"/>
  <c r="DN10" i="15"/>
  <c r="DM10" i="15"/>
  <c r="DN9" i="15"/>
  <c r="DM9" i="15"/>
  <c r="DN8" i="15"/>
  <c r="DM8" i="15"/>
  <c r="DN7" i="15"/>
  <c r="DM7" i="15"/>
  <c r="DN6" i="15"/>
  <c r="DM6" i="15"/>
  <c r="DN5" i="15"/>
  <c r="DM5" i="15"/>
  <c r="DN4" i="15"/>
  <c r="DM4" i="15"/>
  <c r="DH34" i="15"/>
  <c r="DG34" i="15"/>
  <c r="DH33" i="15"/>
  <c r="DG33" i="15"/>
  <c r="DH32" i="15"/>
  <c r="DG32" i="15"/>
  <c r="DH31" i="15"/>
  <c r="DG31" i="15"/>
  <c r="DH30" i="15"/>
  <c r="DG30" i="15"/>
  <c r="DH29" i="15"/>
  <c r="DG29" i="15"/>
  <c r="DH28" i="15"/>
  <c r="DG28" i="15"/>
  <c r="DH27" i="15"/>
  <c r="DG27" i="15"/>
  <c r="DH26" i="15"/>
  <c r="DG26" i="15"/>
  <c r="DH25" i="15"/>
  <c r="DG25" i="15"/>
  <c r="DH24" i="15"/>
  <c r="DG24" i="15"/>
  <c r="DH23" i="15"/>
  <c r="DG23" i="15"/>
  <c r="DH22" i="15"/>
  <c r="DG22" i="15"/>
  <c r="DH21" i="15"/>
  <c r="DG21" i="15"/>
  <c r="DH20" i="15"/>
  <c r="DG20" i="15"/>
  <c r="DH19" i="15"/>
  <c r="DG19" i="15"/>
  <c r="DH18" i="15"/>
  <c r="DG18" i="15"/>
  <c r="DH17" i="15"/>
  <c r="DG17" i="15"/>
  <c r="DH16" i="15"/>
  <c r="DG16" i="15"/>
  <c r="DH15" i="15"/>
  <c r="DG15" i="15"/>
  <c r="DH14" i="15"/>
  <c r="DG14" i="15"/>
  <c r="DH13" i="15"/>
  <c r="DG13" i="15"/>
  <c r="DH12" i="15"/>
  <c r="DG12" i="15"/>
  <c r="DH11" i="15"/>
  <c r="DG11" i="15"/>
  <c r="DH10" i="15"/>
  <c r="DG10" i="15"/>
  <c r="DH9" i="15"/>
  <c r="DG9" i="15"/>
  <c r="DH8" i="15"/>
  <c r="DG8" i="15"/>
  <c r="DH7" i="15"/>
  <c r="DG7" i="15"/>
  <c r="DH6" i="15"/>
  <c r="DG6" i="15"/>
  <c r="DH5" i="15"/>
  <c r="DG5" i="15"/>
  <c r="DH4" i="15"/>
  <c r="DG4" i="15"/>
  <c r="DB34" i="15"/>
  <c r="DA34" i="15"/>
  <c r="DB33" i="15"/>
  <c r="DA33" i="15"/>
  <c r="DB32" i="15"/>
  <c r="DA32" i="15"/>
  <c r="DB31" i="15"/>
  <c r="DA31" i="15"/>
  <c r="DB30" i="15"/>
  <c r="DA30" i="15"/>
  <c r="DB29" i="15"/>
  <c r="DA29" i="15"/>
  <c r="DB28" i="15"/>
  <c r="DA28" i="15"/>
  <c r="DB27" i="15"/>
  <c r="DA27" i="15"/>
  <c r="DB26" i="15"/>
  <c r="DA26" i="15"/>
  <c r="DB25" i="15"/>
  <c r="DA25" i="15"/>
  <c r="DB24" i="15"/>
  <c r="DA24" i="15"/>
  <c r="DB23" i="15"/>
  <c r="DA23" i="15"/>
  <c r="DB22" i="15"/>
  <c r="DA22" i="15"/>
  <c r="DB21" i="15"/>
  <c r="DA21" i="15"/>
  <c r="DB20" i="15"/>
  <c r="DA20" i="15"/>
  <c r="DB19" i="15"/>
  <c r="DA19" i="15"/>
  <c r="DB18" i="15"/>
  <c r="DA18" i="15"/>
  <c r="DB17" i="15"/>
  <c r="DA17" i="15"/>
  <c r="DB16" i="15"/>
  <c r="DA16" i="15"/>
  <c r="DB15" i="15"/>
  <c r="DA15" i="15"/>
  <c r="DB14" i="15"/>
  <c r="DA14" i="15"/>
  <c r="DB13" i="15"/>
  <c r="DA13" i="15"/>
  <c r="DB12" i="15"/>
  <c r="DA12" i="15"/>
  <c r="DB11" i="15"/>
  <c r="DA11" i="15"/>
  <c r="DB10" i="15"/>
  <c r="DA10" i="15"/>
  <c r="DB9" i="15"/>
  <c r="DA9" i="15"/>
  <c r="DB8" i="15"/>
  <c r="DA8" i="15"/>
  <c r="DB7" i="15"/>
  <c r="DA7" i="15"/>
  <c r="DA35" i="15" s="1"/>
  <c r="DB6" i="15"/>
  <c r="DA6" i="15"/>
  <c r="DB5" i="15"/>
  <c r="DA5" i="15"/>
  <c r="DB4" i="15"/>
  <c r="DA4" i="15"/>
  <c r="CV34" i="15"/>
  <c r="CU34" i="15"/>
  <c r="CV33" i="15"/>
  <c r="CU33" i="15"/>
  <c r="CV32" i="15"/>
  <c r="CU32" i="15"/>
  <c r="CV31" i="15"/>
  <c r="CU31" i="15"/>
  <c r="CV30" i="15"/>
  <c r="CU30" i="15"/>
  <c r="CV29" i="15"/>
  <c r="CU29" i="15"/>
  <c r="CV28" i="15"/>
  <c r="CU28" i="15"/>
  <c r="CV27" i="15"/>
  <c r="CU27" i="15"/>
  <c r="CV26" i="15"/>
  <c r="CU26" i="15"/>
  <c r="CV25" i="15"/>
  <c r="CU25" i="15"/>
  <c r="CV24" i="15"/>
  <c r="CU24" i="15"/>
  <c r="CV23" i="15"/>
  <c r="CU23" i="15"/>
  <c r="CV22" i="15"/>
  <c r="CU22" i="15"/>
  <c r="CV21" i="15"/>
  <c r="CU21" i="15"/>
  <c r="CV20" i="15"/>
  <c r="CU20" i="15"/>
  <c r="CV19" i="15"/>
  <c r="CU19" i="15"/>
  <c r="CV18" i="15"/>
  <c r="CU18" i="15"/>
  <c r="CV17" i="15"/>
  <c r="CU17" i="15"/>
  <c r="CV16" i="15"/>
  <c r="CU16" i="15"/>
  <c r="CV15" i="15"/>
  <c r="CU15" i="15"/>
  <c r="CV14" i="15"/>
  <c r="CU14" i="15"/>
  <c r="CV13" i="15"/>
  <c r="CU13" i="15"/>
  <c r="CV12" i="15"/>
  <c r="CU12" i="15"/>
  <c r="CV11" i="15"/>
  <c r="CU11" i="15"/>
  <c r="CV10" i="15"/>
  <c r="CU10" i="15"/>
  <c r="CV9" i="15"/>
  <c r="CU9" i="15"/>
  <c r="CV8" i="15"/>
  <c r="CU8" i="15"/>
  <c r="CV7" i="15"/>
  <c r="CU7" i="15"/>
  <c r="CV6" i="15"/>
  <c r="CV35" i="15" s="1"/>
  <c r="CU6" i="15"/>
  <c r="CV5" i="15"/>
  <c r="CU5" i="15"/>
  <c r="CV4" i="15"/>
  <c r="CU4" i="15"/>
  <c r="CP34" i="15"/>
  <c r="CO34" i="15"/>
  <c r="CP33" i="15"/>
  <c r="CO33" i="15"/>
  <c r="CP32" i="15"/>
  <c r="CO32" i="15"/>
  <c r="CP31" i="15"/>
  <c r="CO31" i="15"/>
  <c r="CP30" i="15"/>
  <c r="CO30" i="15"/>
  <c r="CP29" i="15"/>
  <c r="CO29" i="15"/>
  <c r="CP28" i="15"/>
  <c r="CO28" i="15"/>
  <c r="CP27" i="15"/>
  <c r="CO27" i="15"/>
  <c r="CP26" i="15"/>
  <c r="CO26" i="15"/>
  <c r="CP25" i="15"/>
  <c r="CO25" i="15"/>
  <c r="CP24" i="15"/>
  <c r="CO24" i="15"/>
  <c r="CP23" i="15"/>
  <c r="CO23" i="15"/>
  <c r="CP22" i="15"/>
  <c r="CO22" i="15"/>
  <c r="CP21" i="15"/>
  <c r="CO21" i="15"/>
  <c r="CP20" i="15"/>
  <c r="CO20" i="15"/>
  <c r="CP19" i="15"/>
  <c r="CO19" i="15"/>
  <c r="CP18" i="15"/>
  <c r="CO18" i="15"/>
  <c r="CP17" i="15"/>
  <c r="CO17" i="15"/>
  <c r="CP16" i="15"/>
  <c r="CO16" i="15"/>
  <c r="CP15" i="15"/>
  <c r="CO15" i="15"/>
  <c r="CP14" i="15"/>
  <c r="CO14" i="15"/>
  <c r="CP13" i="15"/>
  <c r="CO13" i="15"/>
  <c r="CP12" i="15"/>
  <c r="CO12" i="15"/>
  <c r="CP11" i="15"/>
  <c r="CO11" i="15"/>
  <c r="CP10" i="15"/>
  <c r="CO10" i="15"/>
  <c r="CP9" i="15"/>
  <c r="CO9" i="15"/>
  <c r="CP8" i="15"/>
  <c r="CO8" i="15"/>
  <c r="CP7" i="15"/>
  <c r="CP35" i="15" s="1"/>
  <c r="CO7" i="15"/>
  <c r="CO35" i="15" s="1"/>
  <c r="CP6" i="15"/>
  <c r="CO6" i="15"/>
  <c r="CP5" i="15"/>
  <c r="CO5" i="15"/>
  <c r="CP4" i="15"/>
  <c r="CO4" i="15"/>
  <c r="CJ34" i="15"/>
  <c r="CI34" i="15"/>
  <c r="CJ33" i="15"/>
  <c r="CI33" i="15"/>
  <c r="CJ32" i="15"/>
  <c r="CI32" i="15"/>
  <c r="CJ31" i="15"/>
  <c r="CI31" i="15"/>
  <c r="CJ30" i="15"/>
  <c r="CI30" i="15"/>
  <c r="CJ29" i="15"/>
  <c r="CI29" i="15"/>
  <c r="CJ28" i="15"/>
  <c r="CI28" i="15"/>
  <c r="CJ27" i="15"/>
  <c r="CI27" i="15"/>
  <c r="CJ26" i="15"/>
  <c r="CI26" i="15"/>
  <c r="CJ25" i="15"/>
  <c r="CI25" i="15"/>
  <c r="CJ24" i="15"/>
  <c r="CI24" i="15"/>
  <c r="CJ23" i="15"/>
  <c r="CI23" i="15"/>
  <c r="CJ22" i="15"/>
  <c r="CI22" i="15"/>
  <c r="CJ21" i="15"/>
  <c r="CI21" i="15"/>
  <c r="CJ20" i="15"/>
  <c r="CI20" i="15"/>
  <c r="CJ19" i="15"/>
  <c r="CI19" i="15"/>
  <c r="CJ18" i="15"/>
  <c r="CI18" i="15"/>
  <c r="CJ17" i="15"/>
  <c r="CI17" i="15"/>
  <c r="CJ16" i="15"/>
  <c r="CI16" i="15"/>
  <c r="CJ15" i="15"/>
  <c r="CI15" i="15"/>
  <c r="CJ14" i="15"/>
  <c r="CI14" i="15"/>
  <c r="CJ13" i="15"/>
  <c r="CI13" i="15"/>
  <c r="CJ12" i="15"/>
  <c r="CI12" i="15"/>
  <c r="CJ11" i="15"/>
  <c r="CI11" i="15"/>
  <c r="CJ10" i="15"/>
  <c r="CI10" i="15"/>
  <c r="CJ9" i="15"/>
  <c r="CI9" i="15"/>
  <c r="CJ8" i="15"/>
  <c r="CI8" i="15"/>
  <c r="CJ7" i="15"/>
  <c r="CI7" i="15"/>
  <c r="CJ6" i="15"/>
  <c r="CI6" i="15"/>
  <c r="CJ5" i="15"/>
  <c r="CI5" i="15"/>
  <c r="CJ4" i="15"/>
  <c r="CI4" i="15"/>
  <c r="CD34" i="15"/>
  <c r="CC34" i="15"/>
  <c r="CD33" i="15"/>
  <c r="CC33" i="15"/>
  <c r="CD32" i="15"/>
  <c r="CC32" i="15"/>
  <c r="CD31" i="15"/>
  <c r="CC31" i="15"/>
  <c r="CD30" i="15"/>
  <c r="CC30" i="15"/>
  <c r="CD29" i="15"/>
  <c r="CC29" i="15"/>
  <c r="CD28" i="15"/>
  <c r="CC28" i="15"/>
  <c r="CD27" i="15"/>
  <c r="CC27" i="15"/>
  <c r="CD26" i="15"/>
  <c r="CC26" i="15"/>
  <c r="CD25" i="15"/>
  <c r="CC25" i="15"/>
  <c r="CD24" i="15"/>
  <c r="CC24" i="15"/>
  <c r="CD23" i="15"/>
  <c r="CC23" i="15"/>
  <c r="CD22" i="15"/>
  <c r="CC22" i="15"/>
  <c r="CD21" i="15"/>
  <c r="CC21" i="15"/>
  <c r="CD20" i="15"/>
  <c r="CC20" i="15"/>
  <c r="CD19" i="15"/>
  <c r="CC19" i="15"/>
  <c r="CD18" i="15"/>
  <c r="CC18" i="15"/>
  <c r="CD17" i="15"/>
  <c r="CC17" i="15"/>
  <c r="CD16" i="15"/>
  <c r="CC16" i="15"/>
  <c r="CD15" i="15"/>
  <c r="CC15" i="15"/>
  <c r="CD14" i="15"/>
  <c r="CC14" i="15"/>
  <c r="CD13" i="15"/>
  <c r="CC13" i="15"/>
  <c r="CD12" i="15"/>
  <c r="CC12" i="15"/>
  <c r="CD11" i="15"/>
  <c r="CC11" i="15"/>
  <c r="CD10" i="15"/>
  <c r="CC10" i="15"/>
  <c r="CD9" i="15"/>
  <c r="CC9" i="15"/>
  <c r="CD8" i="15"/>
  <c r="CC8" i="15"/>
  <c r="CD7" i="15"/>
  <c r="CC7" i="15"/>
  <c r="CD6" i="15"/>
  <c r="CD35" i="15" s="1"/>
  <c r="CC6" i="15"/>
  <c r="CD5" i="15"/>
  <c r="CC5" i="15"/>
  <c r="CD4" i="15"/>
  <c r="CC4" i="15"/>
  <c r="BX34" i="15"/>
  <c r="BW34" i="15"/>
  <c r="BX33" i="15"/>
  <c r="BW33" i="15"/>
  <c r="BX32" i="15"/>
  <c r="BW32" i="15"/>
  <c r="BX31" i="15"/>
  <c r="BW31" i="15"/>
  <c r="BX30" i="15"/>
  <c r="BW30" i="15"/>
  <c r="BX29" i="15"/>
  <c r="BW29" i="15"/>
  <c r="BX28" i="15"/>
  <c r="BW28" i="15"/>
  <c r="BX27" i="15"/>
  <c r="BW27" i="15"/>
  <c r="BX26" i="15"/>
  <c r="BW26" i="15"/>
  <c r="BX25" i="15"/>
  <c r="BW25" i="15"/>
  <c r="BX24" i="15"/>
  <c r="BW24" i="15"/>
  <c r="BX23" i="15"/>
  <c r="BW23" i="15"/>
  <c r="BX22" i="15"/>
  <c r="BW22" i="15"/>
  <c r="BX21" i="15"/>
  <c r="BW21" i="15"/>
  <c r="BX20" i="15"/>
  <c r="BW20" i="15"/>
  <c r="BX19" i="15"/>
  <c r="BW19" i="15"/>
  <c r="BX18" i="15"/>
  <c r="BW18" i="15"/>
  <c r="BX17" i="15"/>
  <c r="BW17" i="15"/>
  <c r="BX16" i="15"/>
  <c r="BW16" i="15"/>
  <c r="BX15" i="15"/>
  <c r="BW15" i="15"/>
  <c r="BX14" i="15"/>
  <c r="BW14" i="15"/>
  <c r="BX13" i="15"/>
  <c r="BW13" i="15"/>
  <c r="BX12" i="15"/>
  <c r="BW12" i="15"/>
  <c r="BX11" i="15"/>
  <c r="BW11" i="15"/>
  <c r="BX10" i="15"/>
  <c r="BW10" i="15"/>
  <c r="BX9" i="15"/>
  <c r="BW9" i="15"/>
  <c r="BX8" i="15"/>
  <c r="BW8" i="15"/>
  <c r="BX7" i="15"/>
  <c r="BW7" i="15"/>
  <c r="BX6" i="15"/>
  <c r="BW6" i="15"/>
  <c r="BX5" i="15"/>
  <c r="BW5" i="15"/>
  <c r="BX4" i="15"/>
  <c r="BX35" i="15" s="1"/>
  <c r="BW4" i="15"/>
  <c r="BR34" i="15"/>
  <c r="BQ34" i="15"/>
  <c r="BR33" i="15"/>
  <c r="BQ33" i="15"/>
  <c r="BR32" i="15"/>
  <c r="BQ32" i="15"/>
  <c r="BR31" i="15"/>
  <c r="BQ31" i="15"/>
  <c r="BR30" i="15"/>
  <c r="BQ30" i="15"/>
  <c r="BR29" i="15"/>
  <c r="BQ29" i="15"/>
  <c r="BR28" i="15"/>
  <c r="BQ28" i="15"/>
  <c r="BR27" i="15"/>
  <c r="BQ27" i="15"/>
  <c r="BR26" i="15"/>
  <c r="BQ26" i="15"/>
  <c r="BR25" i="15"/>
  <c r="BQ25" i="15"/>
  <c r="BR24" i="15"/>
  <c r="BQ24" i="15"/>
  <c r="BR23" i="15"/>
  <c r="BQ23" i="15"/>
  <c r="BR22" i="15"/>
  <c r="BQ22" i="15"/>
  <c r="BR21" i="15"/>
  <c r="BQ21" i="15"/>
  <c r="BR20" i="15"/>
  <c r="BQ20" i="15"/>
  <c r="BR19" i="15"/>
  <c r="BQ19" i="15"/>
  <c r="BR18" i="15"/>
  <c r="BQ18" i="15"/>
  <c r="BR17" i="15"/>
  <c r="BQ17" i="15"/>
  <c r="BR16" i="15"/>
  <c r="BQ16" i="15"/>
  <c r="BR15" i="15"/>
  <c r="BQ15" i="15"/>
  <c r="BR14" i="15"/>
  <c r="BQ14" i="15"/>
  <c r="BR13" i="15"/>
  <c r="BQ13" i="15"/>
  <c r="BR12" i="15"/>
  <c r="BQ12" i="15"/>
  <c r="BR11" i="15"/>
  <c r="BQ11" i="15"/>
  <c r="BR10" i="15"/>
  <c r="BQ10" i="15"/>
  <c r="BR9" i="15"/>
  <c r="BQ9" i="15"/>
  <c r="BR8" i="15"/>
  <c r="BQ8" i="15"/>
  <c r="BR7" i="15"/>
  <c r="BQ7" i="15"/>
  <c r="BR6" i="15"/>
  <c r="BQ6" i="15"/>
  <c r="BR5" i="15"/>
  <c r="BQ5" i="15"/>
  <c r="BR4" i="15"/>
  <c r="BR35" i="15" s="1"/>
  <c r="BQ4" i="15"/>
  <c r="BQ35" i="15" s="1"/>
  <c r="BL34" i="15"/>
  <c r="BK34" i="15"/>
  <c r="BL33" i="15"/>
  <c r="BK33" i="15"/>
  <c r="BL32" i="15"/>
  <c r="BK32" i="15"/>
  <c r="BL31" i="15"/>
  <c r="BK31" i="15"/>
  <c r="BL30" i="15"/>
  <c r="BK30" i="15"/>
  <c r="BL29" i="15"/>
  <c r="BK29" i="15"/>
  <c r="BL28" i="15"/>
  <c r="BK28" i="15"/>
  <c r="BL27" i="15"/>
  <c r="BK27" i="15"/>
  <c r="BL26" i="15"/>
  <c r="BK26" i="15"/>
  <c r="BL25" i="15"/>
  <c r="BK25" i="15"/>
  <c r="BL24" i="15"/>
  <c r="BK24" i="15"/>
  <c r="BL23" i="15"/>
  <c r="BK23" i="15"/>
  <c r="BL22" i="15"/>
  <c r="BK22" i="15"/>
  <c r="BL21" i="15"/>
  <c r="BK21" i="15"/>
  <c r="BL20" i="15"/>
  <c r="BK20" i="15"/>
  <c r="BL19" i="15"/>
  <c r="BK19" i="15"/>
  <c r="BL18" i="15"/>
  <c r="BK18" i="15"/>
  <c r="BL17" i="15"/>
  <c r="BK17" i="15"/>
  <c r="BL16" i="15"/>
  <c r="BK16" i="15"/>
  <c r="BL15" i="15"/>
  <c r="BK15" i="15"/>
  <c r="BL14" i="15"/>
  <c r="BK14" i="15"/>
  <c r="BL13" i="15"/>
  <c r="BK13" i="15"/>
  <c r="BL12" i="15"/>
  <c r="BK12" i="15"/>
  <c r="BL11" i="15"/>
  <c r="BK11" i="15"/>
  <c r="BL10" i="15"/>
  <c r="BK10" i="15"/>
  <c r="BL9" i="15"/>
  <c r="BK9" i="15"/>
  <c r="BL8" i="15"/>
  <c r="BK8" i="15"/>
  <c r="BL7" i="15"/>
  <c r="BK7" i="15"/>
  <c r="BL6" i="15"/>
  <c r="BK6" i="15"/>
  <c r="BL5" i="15"/>
  <c r="BK5" i="15"/>
  <c r="BL4" i="15"/>
  <c r="BK4" i="15"/>
  <c r="BF34" i="15"/>
  <c r="BE34" i="15"/>
  <c r="BF33" i="15"/>
  <c r="BE33" i="15"/>
  <c r="BF32" i="15"/>
  <c r="BE32" i="15"/>
  <c r="BF31" i="15"/>
  <c r="BE31" i="15"/>
  <c r="BF30" i="15"/>
  <c r="BE30" i="15"/>
  <c r="BF29" i="15"/>
  <c r="BE29" i="15"/>
  <c r="BF28" i="15"/>
  <c r="BE28" i="15"/>
  <c r="BF27" i="15"/>
  <c r="BE27" i="15"/>
  <c r="BF26" i="15"/>
  <c r="BE26" i="15"/>
  <c r="BF25" i="15"/>
  <c r="BE25" i="15"/>
  <c r="BF24" i="15"/>
  <c r="BE24" i="15"/>
  <c r="BF23" i="15"/>
  <c r="BE23" i="15"/>
  <c r="BF22" i="15"/>
  <c r="BE22" i="15"/>
  <c r="BF21" i="15"/>
  <c r="BE21" i="15"/>
  <c r="BF20" i="15"/>
  <c r="BE20" i="15"/>
  <c r="BF19" i="15"/>
  <c r="BE19" i="15"/>
  <c r="BF18" i="15"/>
  <c r="BE18" i="15"/>
  <c r="BF17" i="15"/>
  <c r="BE17" i="15"/>
  <c r="BF16" i="15"/>
  <c r="BE16" i="15"/>
  <c r="BF15" i="15"/>
  <c r="BE15" i="15"/>
  <c r="BF14" i="15"/>
  <c r="BE14" i="15"/>
  <c r="BF13" i="15"/>
  <c r="BE13" i="15"/>
  <c r="BF12" i="15"/>
  <c r="BE12" i="15"/>
  <c r="BF11" i="15"/>
  <c r="BE11" i="15"/>
  <c r="BF10" i="15"/>
  <c r="BE10" i="15"/>
  <c r="BF9" i="15"/>
  <c r="BE9" i="15"/>
  <c r="BF8" i="15"/>
  <c r="BE8" i="15"/>
  <c r="BF7" i="15"/>
  <c r="BF35" i="15" s="1"/>
  <c r="BE7" i="15"/>
  <c r="BE35" i="15" s="1"/>
  <c r="BF6" i="15"/>
  <c r="BE6" i="15"/>
  <c r="BF5" i="15"/>
  <c r="BE5" i="15"/>
  <c r="BF4" i="15"/>
  <c r="BE4" i="15"/>
  <c r="AZ34" i="15"/>
  <c r="AY34" i="15"/>
  <c r="AZ33" i="15"/>
  <c r="AY33" i="15"/>
  <c r="AZ32" i="15"/>
  <c r="AY32" i="15"/>
  <c r="AZ31" i="15"/>
  <c r="AY31" i="15"/>
  <c r="AZ30" i="15"/>
  <c r="AY30" i="15"/>
  <c r="AZ29" i="15"/>
  <c r="AY29" i="15"/>
  <c r="AZ28" i="15"/>
  <c r="AY28" i="15"/>
  <c r="AZ27" i="15"/>
  <c r="AY27" i="15"/>
  <c r="AZ26" i="15"/>
  <c r="AY26" i="15"/>
  <c r="AZ25" i="15"/>
  <c r="AY25" i="15"/>
  <c r="AZ24" i="15"/>
  <c r="AY24" i="15"/>
  <c r="AZ23" i="15"/>
  <c r="AY23" i="15"/>
  <c r="AZ22" i="15"/>
  <c r="AY22" i="15"/>
  <c r="AZ21" i="15"/>
  <c r="AY21" i="15"/>
  <c r="AZ20" i="15"/>
  <c r="AY20" i="15"/>
  <c r="AZ19" i="15"/>
  <c r="AY19" i="15"/>
  <c r="AZ18" i="15"/>
  <c r="AY18" i="15"/>
  <c r="AZ17" i="15"/>
  <c r="AY17" i="15"/>
  <c r="AZ16" i="15"/>
  <c r="AY16" i="15"/>
  <c r="AZ15" i="15"/>
  <c r="AY15" i="15"/>
  <c r="AZ14" i="15"/>
  <c r="AY14" i="15"/>
  <c r="AZ13" i="15"/>
  <c r="AY13" i="15"/>
  <c r="AZ12" i="15"/>
  <c r="AY12" i="15"/>
  <c r="AZ11" i="15"/>
  <c r="AY11" i="15"/>
  <c r="AZ10" i="15"/>
  <c r="AY10" i="15"/>
  <c r="AZ9" i="15"/>
  <c r="AY9" i="15"/>
  <c r="AZ8" i="15"/>
  <c r="AY8" i="15"/>
  <c r="AZ7" i="15"/>
  <c r="AY7" i="15"/>
  <c r="AZ6" i="15"/>
  <c r="AZ35" i="15" s="1"/>
  <c r="AY6" i="15"/>
  <c r="AY35" i="15" s="1"/>
  <c r="AZ5" i="15"/>
  <c r="AY5" i="15"/>
  <c r="AZ4" i="15"/>
  <c r="AY4" i="15"/>
  <c r="AT34" i="15"/>
  <c r="AS34" i="15"/>
  <c r="AT33" i="15"/>
  <c r="AS33" i="15"/>
  <c r="AT32" i="15"/>
  <c r="AS32" i="15"/>
  <c r="AT31" i="15"/>
  <c r="AS31" i="15"/>
  <c r="AT30" i="15"/>
  <c r="AS30" i="15"/>
  <c r="AT29" i="15"/>
  <c r="AS29" i="15"/>
  <c r="AT28" i="15"/>
  <c r="AS28" i="15"/>
  <c r="AT27" i="15"/>
  <c r="AS27" i="15"/>
  <c r="AT26" i="15"/>
  <c r="AS26" i="15"/>
  <c r="AT25" i="15"/>
  <c r="AS25" i="15"/>
  <c r="AT24" i="15"/>
  <c r="AS24" i="15"/>
  <c r="AT23" i="15"/>
  <c r="AS23" i="15"/>
  <c r="AT22" i="15"/>
  <c r="AS22" i="15"/>
  <c r="AT21" i="15"/>
  <c r="AS21" i="15"/>
  <c r="AT20" i="15"/>
  <c r="AS20" i="15"/>
  <c r="AT19" i="15"/>
  <c r="AS19" i="15"/>
  <c r="AT18" i="15"/>
  <c r="AS18" i="15"/>
  <c r="AT17" i="15"/>
  <c r="AS17" i="15"/>
  <c r="AT16" i="15"/>
  <c r="AS16" i="15"/>
  <c r="AT15" i="15"/>
  <c r="AS15" i="15"/>
  <c r="AT14" i="15"/>
  <c r="AS14" i="15"/>
  <c r="AT13" i="15"/>
  <c r="AS13" i="15"/>
  <c r="AT12" i="15"/>
  <c r="AS12" i="15"/>
  <c r="AT11" i="15"/>
  <c r="AS11" i="15"/>
  <c r="AT10" i="15"/>
  <c r="AS10" i="15"/>
  <c r="AT9" i="15"/>
  <c r="AS9" i="15"/>
  <c r="AT8" i="15"/>
  <c r="AS8" i="15"/>
  <c r="AT7" i="15"/>
  <c r="AS7" i="15"/>
  <c r="AT6" i="15"/>
  <c r="AS6" i="15"/>
  <c r="AT5" i="15"/>
  <c r="AS5" i="15"/>
  <c r="AT4" i="15"/>
  <c r="AS4" i="15"/>
  <c r="AS35" i="15" s="1"/>
  <c r="AN34" i="15"/>
  <c r="AM34" i="15"/>
  <c r="AN33" i="15"/>
  <c r="AM33" i="15"/>
  <c r="AN32" i="15"/>
  <c r="AM32" i="15"/>
  <c r="AN31" i="15"/>
  <c r="AM31" i="15"/>
  <c r="AN30" i="15"/>
  <c r="AM30" i="15"/>
  <c r="AN29" i="15"/>
  <c r="AM29" i="15"/>
  <c r="AN28" i="15"/>
  <c r="AM28" i="15"/>
  <c r="AN27" i="15"/>
  <c r="AM27" i="15"/>
  <c r="AN26" i="15"/>
  <c r="AM26" i="15"/>
  <c r="AN25" i="15"/>
  <c r="AM25" i="15"/>
  <c r="AN24" i="15"/>
  <c r="AM24" i="15"/>
  <c r="AN23" i="15"/>
  <c r="AM23" i="15"/>
  <c r="AN22" i="15"/>
  <c r="AM22" i="15"/>
  <c r="AN21" i="15"/>
  <c r="AM21" i="15"/>
  <c r="AN20" i="15"/>
  <c r="AM20" i="15"/>
  <c r="AN19" i="15"/>
  <c r="AM19" i="15"/>
  <c r="AN18" i="15"/>
  <c r="AM18" i="15"/>
  <c r="AN17" i="15"/>
  <c r="AM17" i="15"/>
  <c r="AN16" i="15"/>
  <c r="AM16" i="15"/>
  <c r="AN15" i="15"/>
  <c r="AM15" i="15"/>
  <c r="AN14" i="15"/>
  <c r="AM14" i="15"/>
  <c r="AN13" i="15"/>
  <c r="AM13" i="15"/>
  <c r="AN12" i="15"/>
  <c r="AM12" i="15"/>
  <c r="AN11" i="15"/>
  <c r="AM11" i="15"/>
  <c r="AN10" i="15"/>
  <c r="AM10" i="15"/>
  <c r="AN9" i="15"/>
  <c r="AM9" i="15"/>
  <c r="AN8" i="15"/>
  <c r="AM8" i="15"/>
  <c r="AN7" i="15"/>
  <c r="AM7" i="15"/>
  <c r="AN6" i="15"/>
  <c r="AM6" i="15"/>
  <c r="AN5" i="15"/>
  <c r="AM5" i="15"/>
  <c r="AN4" i="15"/>
  <c r="AN35" i="15" s="1"/>
  <c r="AM4" i="15"/>
  <c r="AH34" i="15"/>
  <c r="AG34" i="15"/>
  <c r="AH33" i="15"/>
  <c r="AG33" i="15"/>
  <c r="AH32" i="15"/>
  <c r="AG32" i="15"/>
  <c r="AH31" i="15"/>
  <c r="AG31" i="15"/>
  <c r="AH30" i="15"/>
  <c r="AG30" i="15"/>
  <c r="AH29" i="15"/>
  <c r="AG29" i="15"/>
  <c r="AH28" i="15"/>
  <c r="AG28" i="15"/>
  <c r="AH27" i="15"/>
  <c r="AG27" i="15"/>
  <c r="AH26" i="15"/>
  <c r="AG26" i="15"/>
  <c r="AH25" i="15"/>
  <c r="AG25" i="15"/>
  <c r="AH24" i="15"/>
  <c r="AG24" i="15"/>
  <c r="AH23" i="15"/>
  <c r="AG23" i="15"/>
  <c r="AH22" i="15"/>
  <c r="AG22" i="15"/>
  <c r="AH21" i="15"/>
  <c r="AG21" i="15"/>
  <c r="AH20" i="15"/>
  <c r="AG20" i="15"/>
  <c r="AH19" i="15"/>
  <c r="AG19" i="15"/>
  <c r="AH18" i="15"/>
  <c r="AG18" i="15"/>
  <c r="AH17" i="15"/>
  <c r="AG17" i="15"/>
  <c r="AH16" i="15"/>
  <c r="AG16" i="15"/>
  <c r="AH15" i="15"/>
  <c r="AG15" i="15"/>
  <c r="AH14" i="15"/>
  <c r="AG14" i="15"/>
  <c r="AH13" i="15"/>
  <c r="AG13" i="15"/>
  <c r="AH12" i="15"/>
  <c r="AG12" i="15"/>
  <c r="AH11" i="15"/>
  <c r="AG11" i="15"/>
  <c r="AH10" i="15"/>
  <c r="AG10" i="15"/>
  <c r="AH9" i="15"/>
  <c r="AG9" i="15"/>
  <c r="AH8" i="15"/>
  <c r="AG8" i="15"/>
  <c r="AH7" i="15"/>
  <c r="AG7" i="15"/>
  <c r="AH6" i="15"/>
  <c r="AG6" i="15"/>
  <c r="AH5" i="15"/>
  <c r="AG5" i="15"/>
  <c r="AH4" i="15"/>
  <c r="AG4" i="15"/>
  <c r="AG35" i="15" s="1"/>
  <c r="AB34" i="15"/>
  <c r="AA34" i="15"/>
  <c r="AB33" i="15"/>
  <c r="AA33" i="15"/>
  <c r="AB32" i="15"/>
  <c r="AA32" i="15"/>
  <c r="AB31" i="15"/>
  <c r="AA31" i="15"/>
  <c r="AB30" i="15"/>
  <c r="AA30" i="15"/>
  <c r="AB29" i="15"/>
  <c r="AA29" i="15"/>
  <c r="AB28" i="15"/>
  <c r="AA28" i="15"/>
  <c r="AB27" i="15"/>
  <c r="AA27" i="15"/>
  <c r="AB26" i="15"/>
  <c r="AA26" i="15"/>
  <c r="AB25" i="15"/>
  <c r="AA25" i="15"/>
  <c r="AB24" i="15"/>
  <c r="AA24" i="15"/>
  <c r="AB23" i="15"/>
  <c r="AA23" i="15"/>
  <c r="AB22" i="15"/>
  <c r="AA22" i="15"/>
  <c r="AB21" i="15"/>
  <c r="AA21" i="15"/>
  <c r="AB20" i="15"/>
  <c r="AA20" i="15"/>
  <c r="AB19" i="15"/>
  <c r="AA19" i="15"/>
  <c r="AB18" i="15"/>
  <c r="AA18" i="15"/>
  <c r="AB17" i="15"/>
  <c r="AA17" i="15"/>
  <c r="AB16" i="15"/>
  <c r="AA16" i="15"/>
  <c r="AB15" i="15"/>
  <c r="AA15" i="15"/>
  <c r="AB14" i="15"/>
  <c r="AA14" i="15"/>
  <c r="AB13" i="15"/>
  <c r="AA13" i="15"/>
  <c r="AB12" i="15"/>
  <c r="AA12" i="15"/>
  <c r="AB11" i="15"/>
  <c r="AA11" i="15"/>
  <c r="AB10" i="15"/>
  <c r="AA10" i="15"/>
  <c r="AB9" i="15"/>
  <c r="AA9" i="15"/>
  <c r="AB8" i="15"/>
  <c r="AA8" i="15"/>
  <c r="AB7" i="15"/>
  <c r="AA7" i="15"/>
  <c r="AB6" i="15"/>
  <c r="AA6" i="15"/>
  <c r="AB5" i="15"/>
  <c r="AA5" i="15"/>
  <c r="AB4" i="15"/>
  <c r="AA4" i="15"/>
  <c r="V34" i="15"/>
  <c r="U34" i="15"/>
  <c r="V33" i="15"/>
  <c r="U33" i="15"/>
  <c r="V32" i="15"/>
  <c r="U32" i="15"/>
  <c r="V31" i="15"/>
  <c r="U31" i="15"/>
  <c r="V30" i="15"/>
  <c r="U30" i="15"/>
  <c r="V29" i="15"/>
  <c r="U29" i="15"/>
  <c r="V28" i="15"/>
  <c r="U28" i="15"/>
  <c r="V27" i="15"/>
  <c r="U27" i="15"/>
  <c r="V26" i="15"/>
  <c r="U26" i="15"/>
  <c r="V25" i="15"/>
  <c r="U25" i="15"/>
  <c r="V24" i="15"/>
  <c r="U24" i="15"/>
  <c r="V23" i="15"/>
  <c r="U23" i="15"/>
  <c r="V22" i="15"/>
  <c r="U22" i="15"/>
  <c r="V21" i="15"/>
  <c r="U21" i="15"/>
  <c r="V20" i="15"/>
  <c r="U20" i="15"/>
  <c r="V19" i="15"/>
  <c r="U19" i="15"/>
  <c r="V18" i="15"/>
  <c r="U18" i="15"/>
  <c r="V17" i="15"/>
  <c r="U17" i="15"/>
  <c r="V16" i="15"/>
  <c r="U16" i="15"/>
  <c r="V15" i="15"/>
  <c r="U15" i="15"/>
  <c r="V14" i="15"/>
  <c r="U14" i="15"/>
  <c r="V13" i="15"/>
  <c r="U13" i="15"/>
  <c r="V12" i="15"/>
  <c r="U12" i="15"/>
  <c r="V11" i="15"/>
  <c r="U11" i="15"/>
  <c r="V10" i="15"/>
  <c r="U10" i="15"/>
  <c r="V9" i="15"/>
  <c r="U9" i="15"/>
  <c r="V8" i="15"/>
  <c r="U8" i="15"/>
  <c r="V7" i="15"/>
  <c r="V35" i="15" s="1"/>
  <c r="U7" i="15"/>
  <c r="V6" i="15"/>
  <c r="U6" i="15"/>
  <c r="V5" i="15"/>
  <c r="U5" i="15"/>
  <c r="V4" i="15"/>
  <c r="U4" i="15"/>
  <c r="U35" i="15" s="1"/>
  <c r="P34" i="15"/>
  <c r="O34" i="15"/>
  <c r="P33" i="15"/>
  <c r="O33" i="15"/>
  <c r="P32" i="15"/>
  <c r="O32" i="15"/>
  <c r="P31" i="15"/>
  <c r="O31" i="15"/>
  <c r="P30" i="15"/>
  <c r="O30" i="15"/>
  <c r="P29" i="15"/>
  <c r="O29" i="15"/>
  <c r="P28" i="15"/>
  <c r="O28" i="15"/>
  <c r="P27" i="15"/>
  <c r="O27" i="15"/>
  <c r="P26" i="15"/>
  <c r="O26" i="15"/>
  <c r="P25" i="15"/>
  <c r="O25" i="15"/>
  <c r="P24" i="15"/>
  <c r="O24" i="15"/>
  <c r="P23" i="15"/>
  <c r="O23" i="15"/>
  <c r="P22" i="15"/>
  <c r="O22" i="15"/>
  <c r="P21" i="15"/>
  <c r="O21" i="15"/>
  <c r="P20" i="15"/>
  <c r="O20" i="15"/>
  <c r="P19" i="15"/>
  <c r="O19" i="15"/>
  <c r="P18" i="15"/>
  <c r="O18" i="15"/>
  <c r="P17" i="15"/>
  <c r="O17" i="15"/>
  <c r="P16" i="15"/>
  <c r="O16" i="15"/>
  <c r="P15" i="15"/>
  <c r="O15" i="15"/>
  <c r="P14" i="15"/>
  <c r="O14" i="15"/>
  <c r="P13" i="15"/>
  <c r="O13" i="15"/>
  <c r="P12" i="15"/>
  <c r="O12" i="15"/>
  <c r="P11" i="15"/>
  <c r="O11" i="15"/>
  <c r="P10" i="15"/>
  <c r="O10" i="15"/>
  <c r="P9" i="15"/>
  <c r="O9" i="15"/>
  <c r="P8" i="15"/>
  <c r="O8" i="15"/>
  <c r="P7" i="15"/>
  <c r="O7" i="15"/>
  <c r="P6" i="15"/>
  <c r="O6" i="15"/>
  <c r="P5" i="15"/>
  <c r="O5" i="15"/>
  <c r="P4" i="15"/>
  <c r="O4" i="15"/>
  <c r="J34" i="15"/>
  <c r="I34" i="15"/>
  <c r="J33" i="15"/>
  <c r="I33" i="15"/>
  <c r="J32" i="15"/>
  <c r="I32" i="15"/>
  <c r="J31" i="15"/>
  <c r="I31" i="15"/>
  <c r="J30" i="15"/>
  <c r="I30" i="15"/>
  <c r="J29" i="15"/>
  <c r="I29" i="15"/>
  <c r="J28" i="15"/>
  <c r="I28" i="15"/>
  <c r="J27" i="15"/>
  <c r="I27" i="15"/>
  <c r="J26" i="15"/>
  <c r="I26" i="15"/>
  <c r="J25" i="15"/>
  <c r="I25" i="15"/>
  <c r="J24" i="15"/>
  <c r="I24" i="15"/>
  <c r="J23" i="15"/>
  <c r="I23" i="15"/>
  <c r="J22" i="15"/>
  <c r="I22" i="15"/>
  <c r="J21" i="15"/>
  <c r="I21" i="15"/>
  <c r="J20" i="15"/>
  <c r="I20" i="15"/>
  <c r="J19" i="15"/>
  <c r="I19" i="15"/>
  <c r="J18" i="15"/>
  <c r="I18" i="15"/>
  <c r="J17" i="15"/>
  <c r="I17" i="15"/>
  <c r="J16" i="15"/>
  <c r="I16" i="15"/>
  <c r="J15" i="15"/>
  <c r="I15" i="15"/>
  <c r="J14" i="15"/>
  <c r="I14" i="15"/>
  <c r="J13" i="15"/>
  <c r="I13" i="15"/>
  <c r="J12" i="15"/>
  <c r="I12" i="15"/>
  <c r="J11" i="15"/>
  <c r="I11" i="15"/>
  <c r="J10" i="15"/>
  <c r="I10" i="15"/>
  <c r="J9" i="15"/>
  <c r="I9" i="15"/>
  <c r="J8" i="15"/>
  <c r="I8" i="15"/>
  <c r="J7" i="15"/>
  <c r="I7" i="15"/>
  <c r="J6" i="15"/>
  <c r="I6" i="15"/>
  <c r="J5" i="15"/>
  <c r="I5" i="15"/>
  <c r="J4" i="15"/>
  <c r="I4" i="15"/>
  <c r="D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C34" i="15"/>
  <c r="C5"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4" i="15"/>
  <c r="D125" i="20"/>
  <c r="C125" i="20"/>
  <c r="B125" i="20"/>
  <c r="E124" i="20"/>
  <c r="E123" i="20"/>
  <c r="E122" i="20"/>
  <c r="E121" i="20"/>
  <c r="E120" i="20"/>
  <c r="E125" i="20" s="1"/>
  <c r="E119" i="20"/>
  <c r="E118" i="20"/>
  <c r="E117" i="20"/>
  <c r="E116" i="20"/>
  <c r="E115" i="20"/>
  <c r="D100" i="20"/>
  <c r="C100" i="20"/>
  <c r="B100" i="20"/>
  <c r="E99" i="20"/>
  <c r="E98" i="20"/>
  <c r="E97" i="20"/>
  <c r="E96" i="20"/>
  <c r="E95" i="20"/>
  <c r="E94" i="20"/>
  <c r="E93" i="20"/>
  <c r="E92" i="20"/>
  <c r="E91" i="20"/>
  <c r="E90" i="20"/>
  <c r="E100" i="20" s="1"/>
  <c r="D75" i="20"/>
  <c r="C75" i="20"/>
  <c r="B75" i="20"/>
  <c r="E74" i="20"/>
  <c r="E73" i="20"/>
  <c r="E72" i="20"/>
  <c r="E71" i="20"/>
  <c r="E70" i="20"/>
  <c r="E69" i="20"/>
  <c r="E68" i="20"/>
  <c r="E67" i="20"/>
  <c r="E66" i="20"/>
  <c r="E75" i="20" s="1"/>
  <c r="E65" i="20"/>
  <c r="D50" i="20"/>
  <c r="C50" i="20"/>
  <c r="B50" i="20"/>
  <c r="E49" i="20"/>
  <c r="E48" i="20"/>
  <c r="E47" i="20"/>
  <c r="E46" i="20"/>
  <c r="E45" i="20"/>
  <c r="E50" i="20" s="1"/>
  <c r="E44" i="20"/>
  <c r="E43" i="20"/>
  <c r="E42" i="20"/>
  <c r="E41" i="20"/>
  <c r="E40" i="20"/>
  <c r="D25" i="20"/>
  <c r="C25" i="20"/>
  <c r="B25" i="20"/>
  <c r="E24" i="20"/>
  <c r="E23" i="20"/>
  <c r="E22" i="20"/>
  <c r="E21" i="20"/>
  <c r="E20" i="20"/>
  <c r="E19" i="20"/>
  <c r="E18" i="20"/>
  <c r="E17" i="20"/>
  <c r="E16" i="20"/>
  <c r="E15" i="20"/>
  <c r="DH35" i="15"/>
  <c r="DG35" i="15"/>
  <c r="DB35" i="15"/>
  <c r="CU35" i="15"/>
  <c r="CJ35" i="15"/>
  <c r="CI35" i="15"/>
  <c r="CC35" i="15"/>
  <c r="BW35" i="15"/>
  <c r="BL35" i="15"/>
  <c r="BK35" i="15"/>
  <c r="AT35" i="15"/>
  <c r="AM35" i="15"/>
  <c r="AH35" i="15"/>
  <c r="AB35" i="15"/>
  <c r="AA35" i="15"/>
  <c r="P35" i="15"/>
  <c r="O35" i="15"/>
  <c r="G3" i="19" a="1"/>
  <c r="G3" i="19" s="1"/>
  <c r="H3" i="19" a="1"/>
  <c r="H3" i="19" s="1"/>
  <c r="E25" i="20" l="1"/>
  <c r="DN35" i="15"/>
  <c r="DM35" i="15"/>
  <c r="C35" i="15"/>
  <c r="DL2" i="15"/>
  <c r="DF2" i="15"/>
  <c r="CZ2" i="15"/>
  <c r="CT2" i="15"/>
  <c r="CN2" i="15"/>
  <c r="CH2" i="15"/>
  <c r="CB2" i="15"/>
  <c r="BV2" i="15"/>
  <c r="BP2" i="15"/>
  <c r="BJ2" i="15"/>
  <c r="CZ4" i="15" s="1"/>
  <c r="BD2" i="15"/>
  <c r="BD4" i="15" s="1"/>
  <c r="BD5" i="15" s="1"/>
  <c r="BD6" i="15" s="1"/>
  <c r="BD7" i="15" s="1"/>
  <c r="BD8" i="15" s="1"/>
  <c r="BD9" i="15" s="1"/>
  <c r="BD10" i="15" s="1"/>
  <c r="BD11" i="15" s="1"/>
  <c r="BD12" i="15" s="1"/>
  <c r="BD13" i="15" s="1"/>
  <c r="BD14" i="15" s="1"/>
  <c r="BD15" i="15" s="1"/>
  <c r="BD16" i="15" s="1"/>
  <c r="BD17" i="15" s="1"/>
  <c r="BD18" i="15" s="1"/>
  <c r="BD19" i="15" s="1"/>
  <c r="BD20" i="15" s="1"/>
  <c r="BD21" i="15" s="1"/>
  <c r="BD22" i="15" s="1"/>
  <c r="BD23" i="15" s="1"/>
  <c r="BD24" i="15" s="1"/>
  <c r="BD25" i="15" s="1"/>
  <c r="BD26" i="15" s="1"/>
  <c r="BD27" i="15" s="1"/>
  <c r="BD28" i="15" s="1"/>
  <c r="BD29" i="15" s="1"/>
  <c r="BD30" i="15" s="1"/>
  <c r="BD31" i="15" s="1"/>
  <c r="BD32" i="15" s="1"/>
  <c r="BD33" i="15" s="1"/>
  <c r="BD34" i="15" s="1"/>
  <c r="AX2" i="15"/>
  <c r="AX4" i="15" s="1"/>
  <c r="AX5" i="15" s="1"/>
  <c r="AX6" i="15" s="1"/>
  <c r="AX7" i="15" s="1"/>
  <c r="AX8" i="15" s="1"/>
  <c r="AX9" i="15" s="1"/>
  <c r="AX10" i="15" s="1"/>
  <c r="AX11" i="15" s="1"/>
  <c r="AX12" i="15" s="1"/>
  <c r="AX13" i="15" s="1"/>
  <c r="AX14" i="15" s="1"/>
  <c r="AX15" i="15" s="1"/>
  <c r="AX16" i="15" s="1"/>
  <c r="AX17" i="15" s="1"/>
  <c r="AX18" i="15" s="1"/>
  <c r="AX19" i="15" s="1"/>
  <c r="AX20" i="15" s="1"/>
  <c r="AX21" i="15" s="1"/>
  <c r="AX22" i="15" s="1"/>
  <c r="AX23" i="15" s="1"/>
  <c r="AX24" i="15" s="1"/>
  <c r="AX25" i="15" s="1"/>
  <c r="AX26" i="15" s="1"/>
  <c r="AX27" i="15" s="1"/>
  <c r="AX28" i="15" s="1"/>
  <c r="AX29" i="15" s="1"/>
  <c r="AX30" i="15" s="1"/>
  <c r="AX31" i="15" s="1"/>
  <c r="AX32" i="15" s="1"/>
  <c r="AX33" i="15" s="1"/>
  <c r="AX34" i="15" s="1"/>
  <c r="AR2" i="15"/>
  <c r="AR4" i="15" s="1"/>
  <c r="AR5" i="15" s="1"/>
  <c r="AR6" i="15" s="1"/>
  <c r="AR7" i="15" s="1"/>
  <c r="AR8" i="15" s="1"/>
  <c r="AR9" i="15" s="1"/>
  <c r="AR10" i="15" s="1"/>
  <c r="AR11" i="15" s="1"/>
  <c r="AR12" i="15" s="1"/>
  <c r="AR13" i="15" s="1"/>
  <c r="AR14" i="15" s="1"/>
  <c r="AR15" i="15" s="1"/>
  <c r="AR16" i="15" s="1"/>
  <c r="AR17" i="15" s="1"/>
  <c r="AR18" i="15" s="1"/>
  <c r="AR19" i="15" s="1"/>
  <c r="AR20" i="15" s="1"/>
  <c r="AR21" i="15" s="1"/>
  <c r="AR22" i="15" s="1"/>
  <c r="AR23" i="15" s="1"/>
  <c r="AR24" i="15" s="1"/>
  <c r="AR25" i="15" s="1"/>
  <c r="AR26" i="15" s="1"/>
  <c r="AR27" i="15" s="1"/>
  <c r="AR28" i="15" s="1"/>
  <c r="AR29" i="15" s="1"/>
  <c r="AR30" i="15" s="1"/>
  <c r="AR31" i="15" s="1"/>
  <c r="AR32" i="15" s="1"/>
  <c r="AR33" i="15" s="1"/>
  <c r="AR34" i="15" s="1"/>
  <c r="AL2" i="15"/>
  <c r="AL4" i="15" s="1"/>
  <c r="AL5" i="15" s="1"/>
  <c r="AL6" i="15" s="1"/>
  <c r="AL7" i="15" s="1"/>
  <c r="AL8" i="15" s="1"/>
  <c r="AL9" i="15" s="1"/>
  <c r="AL10" i="15" s="1"/>
  <c r="AL11" i="15" s="1"/>
  <c r="AL12" i="15" s="1"/>
  <c r="AL13" i="15" s="1"/>
  <c r="AL14" i="15" s="1"/>
  <c r="AL15" i="15" s="1"/>
  <c r="AL16" i="15" s="1"/>
  <c r="AL17" i="15" s="1"/>
  <c r="AL18" i="15" s="1"/>
  <c r="AL19" i="15" s="1"/>
  <c r="AL20" i="15" s="1"/>
  <c r="AL21" i="15" s="1"/>
  <c r="AL22" i="15" s="1"/>
  <c r="AL23" i="15" s="1"/>
  <c r="AL24" i="15" s="1"/>
  <c r="AL25" i="15" s="1"/>
  <c r="AL26" i="15" s="1"/>
  <c r="AL27" i="15" s="1"/>
  <c r="AL28" i="15" s="1"/>
  <c r="AL29" i="15" s="1"/>
  <c r="AL30" i="15" s="1"/>
  <c r="AL31" i="15" s="1"/>
  <c r="AL32" i="15" s="1"/>
  <c r="AL33" i="15" s="1"/>
  <c r="AL34" i="15" s="1"/>
  <c r="AF2" i="15"/>
  <c r="AF4" i="15" s="1"/>
  <c r="AF5" i="15" s="1"/>
  <c r="AF6" i="15" s="1"/>
  <c r="AF7" i="15" s="1"/>
  <c r="AF8" i="15" s="1"/>
  <c r="AF9" i="15" s="1"/>
  <c r="AF10" i="15" s="1"/>
  <c r="AF11" i="15" s="1"/>
  <c r="AF12" i="15" s="1"/>
  <c r="AF13" i="15" s="1"/>
  <c r="AF14" i="15" s="1"/>
  <c r="AF15" i="15" s="1"/>
  <c r="AF16" i="15" s="1"/>
  <c r="AF17" i="15" s="1"/>
  <c r="AF18" i="15" s="1"/>
  <c r="AF19" i="15" s="1"/>
  <c r="AF20" i="15" s="1"/>
  <c r="AF21" i="15" s="1"/>
  <c r="AF22" i="15" s="1"/>
  <c r="AF23" i="15" s="1"/>
  <c r="AF24" i="15" s="1"/>
  <c r="AF25" i="15" s="1"/>
  <c r="AF26" i="15" s="1"/>
  <c r="AF27" i="15" s="1"/>
  <c r="AF28" i="15" s="1"/>
  <c r="AF29" i="15" s="1"/>
  <c r="AF30" i="15" s="1"/>
  <c r="AF31" i="15" s="1"/>
  <c r="AF32" i="15" s="1"/>
  <c r="AF33" i="15" s="1"/>
  <c r="AF34" i="15" s="1"/>
  <c r="Z2" i="15"/>
  <c r="Z4" i="15" s="1"/>
  <c r="Z5" i="15" s="1"/>
  <c r="Z6" i="15" s="1"/>
  <c r="Z7" i="15" s="1"/>
  <c r="Z8" i="15" s="1"/>
  <c r="Z9" i="15" s="1"/>
  <c r="Z10" i="15" s="1"/>
  <c r="Z11" i="15" s="1"/>
  <c r="Z12" i="15" s="1"/>
  <c r="Z13" i="15" s="1"/>
  <c r="Z14" i="15" s="1"/>
  <c r="Z15" i="15" s="1"/>
  <c r="Z16" i="15" s="1"/>
  <c r="Z17" i="15" s="1"/>
  <c r="Z18" i="15" s="1"/>
  <c r="Z19" i="15" s="1"/>
  <c r="Z20" i="15" s="1"/>
  <c r="Z21" i="15" s="1"/>
  <c r="Z22" i="15" s="1"/>
  <c r="Z23" i="15" s="1"/>
  <c r="Z24" i="15" s="1"/>
  <c r="Z25" i="15" s="1"/>
  <c r="Z26" i="15" s="1"/>
  <c r="Z27" i="15" s="1"/>
  <c r="Z28" i="15" s="1"/>
  <c r="Z29" i="15" s="1"/>
  <c r="Z30" i="15" s="1"/>
  <c r="Z31" i="15" s="1"/>
  <c r="Z32" i="15" s="1"/>
  <c r="Z33" i="15" s="1"/>
  <c r="Z34" i="15" s="1"/>
  <c r="T2" i="15"/>
  <c r="T4" i="15" s="1"/>
  <c r="T5" i="15" s="1"/>
  <c r="T6" i="15" s="1"/>
  <c r="T7" i="15" s="1"/>
  <c r="T8" i="15" s="1"/>
  <c r="T9" i="15" s="1"/>
  <c r="T10" i="15" s="1"/>
  <c r="T11" i="15" s="1"/>
  <c r="T12" i="15" s="1"/>
  <c r="T13" i="15" s="1"/>
  <c r="T14" i="15" s="1"/>
  <c r="T15" i="15" s="1"/>
  <c r="T16" i="15" s="1"/>
  <c r="T17" i="15" s="1"/>
  <c r="T18" i="15" s="1"/>
  <c r="T19" i="15" s="1"/>
  <c r="T20" i="15" s="1"/>
  <c r="T21" i="15" s="1"/>
  <c r="T22" i="15" s="1"/>
  <c r="T23" i="15" s="1"/>
  <c r="T24" i="15" s="1"/>
  <c r="T25" i="15" s="1"/>
  <c r="T26" i="15" s="1"/>
  <c r="T27" i="15" s="1"/>
  <c r="T28" i="15" s="1"/>
  <c r="T29" i="15" s="1"/>
  <c r="T30" i="15" s="1"/>
  <c r="T31" i="15" s="1"/>
  <c r="T32" i="15" s="1"/>
  <c r="T33" i="15" s="1"/>
  <c r="T34" i="15" s="1"/>
  <c r="N2" i="15"/>
  <c r="N4" i="15" s="1"/>
  <c r="N5" i="15" s="1"/>
  <c r="N6" i="15" s="1"/>
  <c r="N7" i="15" s="1"/>
  <c r="N8" i="15" s="1"/>
  <c r="N9" i="15" s="1"/>
  <c r="N10" i="15" s="1"/>
  <c r="N11" i="15" s="1"/>
  <c r="N12" i="15" s="1"/>
  <c r="N13" i="15" s="1"/>
  <c r="N14" i="15" s="1"/>
  <c r="N15" i="15" s="1"/>
  <c r="N16" i="15" s="1"/>
  <c r="N17" i="15" s="1"/>
  <c r="N18" i="15" s="1"/>
  <c r="N19" i="15" s="1"/>
  <c r="N20" i="15" s="1"/>
  <c r="N21" i="15" s="1"/>
  <c r="N22" i="15" s="1"/>
  <c r="N23" i="15" s="1"/>
  <c r="N24" i="15" s="1"/>
  <c r="N25" i="15" s="1"/>
  <c r="N26" i="15" s="1"/>
  <c r="N27" i="15" s="1"/>
  <c r="N28" i="15" s="1"/>
  <c r="N29" i="15" s="1"/>
  <c r="N30" i="15" s="1"/>
  <c r="N31" i="15" s="1"/>
  <c r="N32" i="15" s="1"/>
  <c r="N33" i="15" s="1"/>
  <c r="N34" i="15" s="1"/>
  <c r="H2" i="15"/>
  <c r="H4" i="15" s="1"/>
  <c r="H5" i="15" s="1"/>
  <c r="H6" i="15" s="1"/>
  <c r="H7" i="15" s="1"/>
  <c r="H8" i="15" s="1"/>
  <c r="H9" i="15" s="1"/>
  <c r="H10" i="15" s="1"/>
  <c r="H11" i="15" s="1"/>
  <c r="H12" i="15" s="1"/>
  <c r="H13" i="15" s="1"/>
  <c r="H14" i="15" s="1"/>
  <c r="H15" i="15" s="1"/>
  <c r="H16" i="15" s="1"/>
  <c r="H17" i="15" s="1"/>
  <c r="H18" i="15" s="1"/>
  <c r="H19" i="15" s="1"/>
  <c r="H20" i="15" s="1"/>
  <c r="H21" i="15" s="1"/>
  <c r="H22" i="15" s="1"/>
  <c r="H23" i="15" s="1"/>
  <c r="H24" i="15" s="1"/>
  <c r="H25" i="15" s="1"/>
  <c r="H26" i="15" s="1"/>
  <c r="H27" i="15" s="1"/>
  <c r="H28" i="15" s="1"/>
  <c r="H29" i="15" s="1"/>
  <c r="H30" i="15" s="1"/>
  <c r="H31" i="15" s="1"/>
  <c r="H32" i="15" s="1"/>
  <c r="H33" i="15" s="1"/>
  <c r="H34" i="15" s="1"/>
  <c r="H36" i="15" s="1"/>
  <c r="B2" i="15"/>
  <c r="B4" i="15" s="1"/>
  <c r="B5" i="15" s="1"/>
  <c r="B6" i="15" s="1"/>
  <c r="B7" i="15" s="1"/>
  <c r="B8" i="15" s="1"/>
  <c r="B9" i="15" s="1"/>
  <c r="B10" i="15" s="1"/>
  <c r="B11" i="15" s="1"/>
  <c r="B12" i="15" s="1"/>
  <c r="B13" i="15" s="1"/>
  <c r="B14" i="15" s="1"/>
  <c r="B15" i="15" s="1"/>
  <c r="B16" i="15" s="1"/>
  <c r="B17" i="15" s="1"/>
  <c r="B18" i="15" s="1"/>
  <c r="B19" i="15" s="1"/>
  <c r="B20" i="15" s="1"/>
  <c r="B21" i="15" s="1"/>
  <c r="B22" i="15" s="1"/>
  <c r="B23" i="15" s="1"/>
  <c r="B24" i="15" s="1"/>
  <c r="B25" i="15" s="1"/>
  <c r="B26" i="15" s="1"/>
  <c r="B27" i="15" s="1"/>
  <c r="B28" i="15" s="1"/>
  <c r="B29" i="15" s="1"/>
  <c r="B30" i="15" s="1"/>
  <c r="B31" i="15" s="1"/>
  <c r="B32" i="15" s="1"/>
  <c r="B33" i="15" s="1"/>
  <c r="B34" i="15" s="1"/>
  <c r="D35" i="15" l="1"/>
  <c r="J35" i="15"/>
  <c r="I35" i="15"/>
  <c r="CN4" i="15"/>
  <c r="BV4" i="15"/>
  <c r="BJ4" i="15"/>
  <c r="BJ5" i="15" s="1"/>
  <c r="BJ6" i="15" s="1"/>
  <c r="BJ7" i="15" s="1"/>
  <c r="BJ8" i="15" s="1"/>
  <c r="BJ9" i="15" s="1"/>
  <c r="BJ10" i="15" s="1"/>
  <c r="BJ11" i="15" s="1"/>
  <c r="BJ12" i="15" s="1"/>
  <c r="BJ13" i="15" s="1"/>
  <c r="BJ14" i="15" s="1"/>
  <c r="BJ15" i="15" s="1"/>
  <c r="BJ16" i="15" s="1"/>
  <c r="BJ17" i="15" s="1"/>
  <c r="BJ18" i="15" s="1"/>
  <c r="BJ19" i="15" s="1"/>
  <c r="BJ20" i="15" s="1"/>
  <c r="BJ21" i="15" s="1"/>
  <c r="BJ22" i="15" s="1"/>
  <c r="BJ23" i="15" s="1"/>
  <c r="BJ24" i="15" s="1"/>
  <c r="BJ25" i="15" s="1"/>
  <c r="BJ26" i="15" s="1"/>
  <c r="BJ27" i="15" s="1"/>
  <c r="BJ28" i="15" s="1"/>
  <c r="BJ29" i="15" s="1"/>
  <c r="BJ30" i="15" s="1"/>
  <c r="BJ31" i="15" s="1"/>
  <c r="BJ32" i="15" s="1"/>
  <c r="BJ33" i="15" s="1"/>
  <c r="BJ34" i="15" s="1"/>
  <c r="DF4" i="15"/>
  <c r="CB4" i="15"/>
  <c r="CT4" i="15"/>
  <c r="BP4" i="15"/>
  <c r="DL4" i="15"/>
  <c r="CH4" i="15"/>
  <c r="I26" i="5" l="1"/>
  <c r="I11" i="5"/>
  <c r="I13" i="5"/>
  <c r="I25" i="5"/>
  <c r="I23" i="5"/>
  <c r="I24" i="5"/>
  <c r="I22" i="5"/>
  <c r="I21" i="5"/>
  <c r="I20" i="5"/>
  <c r="I19" i="5"/>
  <c r="I16" i="5"/>
  <c r="I18" i="5"/>
  <c r="I17" i="5"/>
  <c r="I15" i="5"/>
  <c r="I14" i="5"/>
  <c r="I12" i="5"/>
  <c r="I10" i="5"/>
  <c r="I9" i="5"/>
  <c r="I8" i="5"/>
  <c r="I7" i="5"/>
  <c r="DF5" i="15"/>
  <c r="DF6" i="15" s="1"/>
  <c r="DF7" i="15" s="1"/>
  <c r="DF8" i="15" s="1"/>
  <c r="DF9" i="15" s="1"/>
  <c r="DF10" i="15" s="1"/>
  <c r="DF11" i="15" s="1"/>
  <c r="DF12" i="15" s="1"/>
  <c r="DF13" i="15" s="1"/>
  <c r="DF14" i="15" s="1"/>
  <c r="DF15" i="15" s="1"/>
  <c r="DF16" i="15" s="1"/>
  <c r="DF17" i="15" s="1"/>
  <c r="DF18" i="15" s="1"/>
  <c r="DF19" i="15" s="1"/>
  <c r="DF20" i="15" s="1"/>
  <c r="DF21" i="15" s="1"/>
  <c r="DF22" i="15" s="1"/>
  <c r="DF23" i="15" s="1"/>
  <c r="DF24" i="15" s="1"/>
  <c r="DF25" i="15" s="1"/>
  <c r="DF26" i="15" s="1"/>
  <c r="DF27" i="15" s="1"/>
  <c r="DF28" i="15" s="1"/>
  <c r="DF29" i="15" s="1"/>
  <c r="DF30" i="15" s="1"/>
  <c r="DF31" i="15" s="1"/>
  <c r="DF32" i="15" s="1"/>
  <c r="DF33" i="15" s="1"/>
  <c r="DF34" i="15" s="1"/>
  <c r="CH5" i="15"/>
  <c r="CH6" i="15" s="1"/>
  <c r="CH7" i="15" s="1"/>
  <c r="CH8" i="15" s="1"/>
  <c r="CH9" i="15" s="1"/>
  <c r="CH10" i="15" s="1"/>
  <c r="CH11" i="15" s="1"/>
  <c r="CH12" i="15" s="1"/>
  <c r="CH13" i="15" s="1"/>
  <c r="CH14" i="15" s="1"/>
  <c r="CH15" i="15" s="1"/>
  <c r="CH16" i="15" s="1"/>
  <c r="CH17" i="15" s="1"/>
  <c r="CH18" i="15" s="1"/>
  <c r="CH19" i="15" s="1"/>
  <c r="CH20" i="15" s="1"/>
  <c r="CH21" i="15" s="1"/>
  <c r="CH22" i="15" s="1"/>
  <c r="CH23" i="15" s="1"/>
  <c r="CH24" i="15" s="1"/>
  <c r="CH25" i="15" s="1"/>
  <c r="CH26" i="15" s="1"/>
  <c r="CH27" i="15" s="1"/>
  <c r="CH28" i="15" s="1"/>
  <c r="CH29" i="15" s="1"/>
  <c r="CH30" i="15" s="1"/>
  <c r="CH31" i="15" s="1"/>
  <c r="CH32" i="15" s="1"/>
  <c r="CH33" i="15" s="1"/>
  <c r="CH34" i="15" s="1"/>
  <c r="CZ5" i="15"/>
  <c r="CZ6" i="15" s="1"/>
  <c r="CZ7" i="15" s="1"/>
  <c r="CZ8" i="15" s="1"/>
  <c r="CZ9" i="15" s="1"/>
  <c r="CZ10" i="15" s="1"/>
  <c r="CZ11" i="15" s="1"/>
  <c r="CZ12" i="15" s="1"/>
  <c r="CZ13" i="15" s="1"/>
  <c r="CZ14" i="15" s="1"/>
  <c r="CZ15" i="15" s="1"/>
  <c r="CZ16" i="15" s="1"/>
  <c r="CZ17" i="15" s="1"/>
  <c r="CZ18" i="15" s="1"/>
  <c r="CZ19" i="15" s="1"/>
  <c r="CZ20" i="15" s="1"/>
  <c r="CZ21" i="15" s="1"/>
  <c r="CZ22" i="15" s="1"/>
  <c r="CZ23" i="15" s="1"/>
  <c r="CZ24" i="15" s="1"/>
  <c r="CZ25" i="15" s="1"/>
  <c r="CZ26" i="15" s="1"/>
  <c r="CZ27" i="15" s="1"/>
  <c r="CZ28" i="15" s="1"/>
  <c r="CZ29" i="15" s="1"/>
  <c r="CZ30" i="15" s="1"/>
  <c r="CZ31" i="15" s="1"/>
  <c r="CZ32" i="15" s="1"/>
  <c r="CZ33" i="15" s="1"/>
  <c r="CZ34" i="15" s="1"/>
  <c r="CN5" i="15"/>
  <c r="CN6" i="15" s="1"/>
  <c r="CN7" i="15" s="1"/>
  <c r="CN8" i="15" s="1"/>
  <c r="CN9" i="15" s="1"/>
  <c r="CN10" i="15" s="1"/>
  <c r="CN11" i="15" s="1"/>
  <c r="CN12" i="15" s="1"/>
  <c r="CN13" i="15" s="1"/>
  <c r="CN14" i="15" s="1"/>
  <c r="CN15" i="15" s="1"/>
  <c r="CN16" i="15" s="1"/>
  <c r="CN17" i="15" s="1"/>
  <c r="CN18" i="15" s="1"/>
  <c r="CN19" i="15" s="1"/>
  <c r="CN20" i="15" s="1"/>
  <c r="CN21" i="15" s="1"/>
  <c r="CN22" i="15" s="1"/>
  <c r="CN23" i="15" s="1"/>
  <c r="CN24" i="15" s="1"/>
  <c r="CN25" i="15" s="1"/>
  <c r="CN26" i="15" s="1"/>
  <c r="CN27" i="15" s="1"/>
  <c r="CN28" i="15" s="1"/>
  <c r="CN29" i="15" s="1"/>
  <c r="CN30" i="15" s="1"/>
  <c r="CN31" i="15" s="1"/>
  <c r="CN32" i="15" s="1"/>
  <c r="CN33" i="15" s="1"/>
  <c r="CN34" i="15" s="1"/>
  <c r="BP5" i="15"/>
  <c r="BP6" i="15" s="1"/>
  <c r="BP7" i="15" s="1"/>
  <c r="BP8" i="15" s="1"/>
  <c r="BP9" i="15" s="1"/>
  <c r="BP10" i="15" s="1"/>
  <c r="BP11" i="15" s="1"/>
  <c r="BP12" i="15" s="1"/>
  <c r="BP13" i="15" s="1"/>
  <c r="BP14" i="15" s="1"/>
  <c r="BP15" i="15" s="1"/>
  <c r="BP16" i="15" s="1"/>
  <c r="BP17" i="15" s="1"/>
  <c r="BP18" i="15" s="1"/>
  <c r="BP19" i="15" s="1"/>
  <c r="BP20" i="15" s="1"/>
  <c r="BP21" i="15" s="1"/>
  <c r="BP22" i="15" s="1"/>
  <c r="BP23" i="15" s="1"/>
  <c r="BP24" i="15" s="1"/>
  <c r="BP25" i="15" s="1"/>
  <c r="BP26" i="15" s="1"/>
  <c r="BP27" i="15" s="1"/>
  <c r="BP28" i="15" s="1"/>
  <c r="BP29" i="15" s="1"/>
  <c r="BP30" i="15" s="1"/>
  <c r="BP31" i="15" s="1"/>
  <c r="BP32" i="15" s="1"/>
  <c r="BP33" i="15" s="1"/>
  <c r="BP34" i="15" s="1"/>
  <c r="CT5" i="15"/>
  <c r="CT6" i="15" s="1"/>
  <c r="CT7" i="15" s="1"/>
  <c r="CT8" i="15" s="1"/>
  <c r="CT9" i="15" s="1"/>
  <c r="CT10" i="15" s="1"/>
  <c r="CT11" i="15" s="1"/>
  <c r="CT12" i="15" s="1"/>
  <c r="CT13" i="15" s="1"/>
  <c r="CT14" i="15" s="1"/>
  <c r="CT15" i="15" s="1"/>
  <c r="CT16" i="15" s="1"/>
  <c r="CT17" i="15" s="1"/>
  <c r="CT18" i="15" s="1"/>
  <c r="CT19" i="15" s="1"/>
  <c r="CT20" i="15" s="1"/>
  <c r="CT21" i="15" s="1"/>
  <c r="CT22" i="15" s="1"/>
  <c r="CT23" i="15" s="1"/>
  <c r="CT24" i="15" s="1"/>
  <c r="CT25" i="15" s="1"/>
  <c r="CT26" i="15" s="1"/>
  <c r="CT27" i="15" s="1"/>
  <c r="CT28" i="15" s="1"/>
  <c r="CT29" i="15" s="1"/>
  <c r="CT30" i="15" s="1"/>
  <c r="CT31" i="15" s="1"/>
  <c r="CT32" i="15" s="1"/>
  <c r="CT33" i="15" s="1"/>
  <c r="CT34" i="15" s="1"/>
  <c r="DL5" i="15"/>
  <c r="DL6" i="15" s="1"/>
  <c r="DL7" i="15" s="1"/>
  <c r="DL8" i="15" s="1"/>
  <c r="DL9" i="15" s="1"/>
  <c r="DL10" i="15" s="1"/>
  <c r="DL11" i="15" s="1"/>
  <c r="DL12" i="15" s="1"/>
  <c r="DL13" i="15" s="1"/>
  <c r="DL14" i="15" s="1"/>
  <c r="DL15" i="15" s="1"/>
  <c r="DL16" i="15" s="1"/>
  <c r="DL17" i="15" s="1"/>
  <c r="DL18" i="15" s="1"/>
  <c r="DL19" i="15" s="1"/>
  <c r="DL20" i="15" s="1"/>
  <c r="DL21" i="15" s="1"/>
  <c r="DL22" i="15" s="1"/>
  <c r="DL23" i="15" s="1"/>
  <c r="DL24" i="15" s="1"/>
  <c r="DL25" i="15" s="1"/>
  <c r="DL26" i="15" s="1"/>
  <c r="DL27" i="15" s="1"/>
  <c r="DL28" i="15" s="1"/>
  <c r="DL29" i="15" s="1"/>
  <c r="DL30" i="15" s="1"/>
  <c r="DL31" i="15" s="1"/>
  <c r="DL32" i="15" s="1"/>
  <c r="DL33" i="15" s="1"/>
  <c r="DL34" i="15" s="1"/>
  <c r="CB5" i="15"/>
  <c r="CB6" i="15" s="1"/>
  <c r="CB7" i="15" s="1"/>
  <c r="CB8" i="15" s="1"/>
  <c r="CB9" i="15" s="1"/>
  <c r="CB10" i="15" s="1"/>
  <c r="CB11" i="15" s="1"/>
  <c r="CB12" i="15" s="1"/>
  <c r="CB13" i="15" s="1"/>
  <c r="CB14" i="15" s="1"/>
  <c r="CB15" i="15" s="1"/>
  <c r="CB16" i="15" s="1"/>
  <c r="CB17" i="15" s="1"/>
  <c r="CB18" i="15" s="1"/>
  <c r="CB19" i="15" s="1"/>
  <c r="CB20" i="15" s="1"/>
  <c r="CB21" i="15" s="1"/>
  <c r="CB22" i="15" s="1"/>
  <c r="CB23" i="15" s="1"/>
  <c r="CB24" i="15" s="1"/>
  <c r="CB25" i="15" s="1"/>
  <c r="CB26" i="15" s="1"/>
  <c r="CB27" i="15" s="1"/>
  <c r="CB28" i="15" s="1"/>
  <c r="CB29" i="15" s="1"/>
  <c r="CB30" i="15" s="1"/>
  <c r="CB31" i="15" s="1"/>
  <c r="CB32" i="15" s="1"/>
  <c r="CB33" i="15" s="1"/>
  <c r="CB34" i="15" s="1"/>
  <c r="BV5" i="15"/>
  <c r="BV6" i="15" s="1"/>
  <c r="BV7" i="15" s="1"/>
  <c r="BV8" i="15" s="1"/>
  <c r="BV9" i="15" s="1"/>
  <c r="BV10" i="15" s="1"/>
  <c r="BV11" i="15" s="1"/>
  <c r="BV12" i="15" s="1"/>
  <c r="BV13" i="15" s="1"/>
  <c r="BV14" i="15" s="1"/>
  <c r="BV15" i="15" s="1"/>
  <c r="BV16" i="15" s="1"/>
  <c r="BV17" i="15" s="1"/>
  <c r="BV18" i="15" s="1"/>
  <c r="BV19" i="15" s="1"/>
  <c r="BV20" i="15" s="1"/>
  <c r="BV21" i="15" s="1"/>
  <c r="BV22" i="15" s="1"/>
  <c r="BV23" i="15" s="1"/>
  <c r="BV24" i="15" s="1"/>
  <c r="BV25" i="15" s="1"/>
  <c r="BV26" i="15" s="1"/>
  <c r="BV27" i="15" s="1"/>
  <c r="BV28" i="15" s="1"/>
  <c r="BV29" i="15" s="1"/>
  <c r="BV30" i="15" s="1"/>
  <c r="BV31" i="15" s="1"/>
  <c r="BV32" i="15" s="1"/>
  <c r="BV33" i="15" s="1"/>
  <c r="BV34" i="15" s="1"/>
  <c r="J22" i="5" l="1"/>
  <c r="J17" i="5"/>
  <c r="J19" i="5"/>
  <c r="J20" i="5"/>
  <c r="J21" i="5"/>
  <c r="J23" i="5"/>
  <c r="J24" i="5"/>
  <c r="J25" i="5"/>
  <c r="J26" i="5"/>
  <c r="DL2" i="6"/>
  <c r="DF2" i="6"/>
  <c r="CZ2" i="6"/>
  <c r="CT2" i="6"/>
  <c r="CN2" i="6"/>
  <c r="CH2" i="6"/>
  <c r="CB2" i="6"/>
  <c r="BV2" i="6"/>
  <c r="BJ2" i="6"/>
  <c r="BP2" i="6"/>
  <c r="BP4" i="6" l="1"/>
  <c r="BV4" i="6"/>
  <c r="BJ4" i="6"/>
  <c r="DF4" i="6"/>
  <c r="DL4" i="6"/>
  <c r="CZ4" i="6"/>
  <c r="CT4" i="6"/>
  <c r="CH4" i="6"/>
  <c r="CB4" i="6"/>
  <c r="CN4" i="6"/>
  <c r="E257" i="10"/>
  <c r="E256" i="10"/>
  <c r="E255" i="10"/>
  <c r="E254" i="10"/>
  <c r="E253" i="10"/>
  <c r="E252" i="10"/>
  <c r="E251" i="10"/>
  <c r="E250" i="10"/>
  <c r="E249" i="10"/>
  <c r="E248" i="10"/>
  <c r="E247" i="10"/>
  <c r="E246" i="10"/>
  <c r="E245" i="10"/>
  <c r="E244" i="10"/>
  <c r="E243" i="10"/>
  <c r="E242" i="10"/>
  <c r="E241" i="10"/>
  <c r="E240" i="10"/>
  <c r="E239" i="10"/>
  <c r="E238" i="10"/>
  <c r="E237" i="10"/>
  <c r="E236" i="10"/>
  <c r="E235" i="10"/>
  <c r="E234" i="10"/>
  <c r="E233" i="10"/>
  <c r="E232" i="10"/>
  <c r="E231" i="10"/>
  <c r="E230" i="10"/>
  <c r="E229" i="10"/>
  <c r="E228" i="10"/>
  <c r="E227" i="10"/>
  <c r="E226" i="10"/>
  <c r="E225" i="10"/>
  <c r="E224" i="10"/>
  <c r="E223" i="10"/>
  <c r="E222" i="10"/>
  <c r="E221" i="10"/>
  <c r="E220" i="10"/>
  <c r="E219" i="10"/>
  <c r="E218" i="10"/>
  <c r="E217" i="10"/>
  <c r="E216" i="10"/>
  <c r="E215" i="10"/>
  <c r="E214" i="10"/>
  <c r="E213" i="10"/>
  <c r="E212" i="10"/>
  <c r="E211" i="10"/>
  <c r="E210" i="10"/>
  <c r="E209" i="10"/>
  <c r="E208" i="10"/>
  <c r="E207" i="10"/>
  <c r="E206" i="10"/>
  <c r="E205" i="10"/>
  <c r="E204" i="10"/>
  <c r="E203" i="10"/>
  <c r="E202" i="10"/>
  <c r="E201" i="10"/>
  <c r="E200" i="10"/>
  <c r="E199" i="10"/>
  <c r="E198" i="10"/>
  <c r="E197" i="10"/>
  <c r="E196" i="10"/>
  <c r="E195" i="10"/>
  <c r="E194" i="10"/>
  <c r="E193" i="10"/>
  <c r="E192" i="10"/>
  <c r="E191" i="10"/>
  <c r="E190" i="10"/>
  <c r="E189" i="10"/>
  <c r="E188" i="10"/>
  <c r="E187" i="10"/>
  <c r="E186" i="10"/>
  <c r="E185" i="10"/>
  <c r="E184" i="10"/>
  <c r="E183" i="10"/>
  <c r="E182" i="10"/>
  <c r="E181" i="10"/>
  <c r="E180" i="10"/>
  <c r="E179" i="10"/>
  <c r="E178" i="10"/>
  <c r="E177" i="10"/>
  <c r="E176" i="10"/>
  <c r="E175" i="10"/>
  <c r="E174" i="10"/>
  <c r="E173" i="10"/>
  <c r="E172" i="10"/>
  <c r="E171" i="10"/>
  <c r="E170" i="10"/>
  <c r="E169" i="10"/>
  <c r="E168" i="10"/>
  <c r="E167" i="10"/>
  <c r="E166" i="10"/>
  <c r="E165" i="10"/>
  <c r="E164" i="10"/>
  <c r="E163" i="10"/>
  <c r="E162" i="10"/>
  <c r="E161" i="10"/>
  <c r="E160" i="10"/>
  <c r="E159" i="10"/>
  <c r="E158" i="10"/>
  <c r="E157" i="10"/>
  <c r="E156" i="10"/>
  <c r="E155" i="10"/>
  <c r="E154" i="10"/>
  <c r="E153" i="10"/>
  <c r="E152" i="10"/>
  <c r="E151" i="10"/>
  <c r="E150" i="10"/>
  <c r="E149" i="10"/>
  <c r="E148" i="10"/>
  <c r="E147" i="10"/>
  <c r="E146" i="10"/>
  <c r="E145" i="10"/>
  <c r="E144" i="10"/>
  <c r="E143" i="10"/>
  <c r="E142" i="10"/>
  <c r="E141" i="10"/>
  <c r="E140" i="10"/>
  <c r="E139" i="10"/>
  <c r="E138" i="10"/>
  <c r="E137" i="10"/>
  <c r="E136" i="10"/>
  <c r="E135" i="10"/>
  <c r="E134" i="10"/>
  <c r="E133" i="10"/>
  <c r="E132" i="10"/>
  <c r="E131" i="10"/>
  <c r="E130" i="10"/>
  <c r="E129" i="10"/>
  <c r="E128" i="10"/>
  <c r="E127" i="10"/>
  <c r="E126" i="10"/>
  <c r="E125" i="10"/>
  <c r="E124" i="10"/>
  <c r="E123" i="10"/>
  <c r="E122" i="10"/>
  <c r="E121" i="10"/>
  <c r="E120" i="10"/>
  <c r="E119" i="10"/>
  <c r="E118" i="10"/>
  <c r="E117" i="10"/>
  <c r="E116" i="10"/>
  <c r="E115" i="10"/>
  <c r="E114" i="10"/>
  <c r="E113" i="10"/>
  <c r="E112" i="10"/>
  <c r="E111" i="10"/>
  <c r="E110" i="10"/>
  <c r="E109" i="10"/>
  <c r="E108" i="10"/>
  <c r="E107" i="10"/>
  <c r="E106" i="10"/>
  <c r="E105" i="10"/>
  <c r="E104" i="10"/>
  <c r="E103" i="10"/>
  <c r="E102" i="10"/>
  <c r="E101" i="10"/>
  <c r="E100" i="10"/>
  <c r="E99" i="10"/>
  <c r="E98" i="10"/>
  <c r="E97" i="10"/>
  <c r="E96" i="10"/>
  <c r="E95" i="10"/>
  <c r="E94" i="10"/>
  <c r="E93" i="10"/>
  <c r="E92" i="10"/>
  <c r="E91" i="10"/>
  <c r="E90" i="10"/>
  <c r="E89" i="10"/>
  <c r="E88" i="10"/>
  <c r="E87" i="10"/>
  <c r="E86" i="10"/>
  <c r="E85" i="10"/>
  <c r="E84" i="10"/>
  <c r="E83" i="10"/>
  <c r="E82" i="10"/>
  <c r="E81" i="10"/>
  <c r="E80" i="10"/>
  <c r="E79" i="10"/>
  <c r="E78" i="10"/>
  <c r="E77" i="10"/>
  <c r="E76" i="10"/>
  <c r="E75" i="10"/>
  <c r="E74" i="10"/>
  <c r="E73" i="10"/>
  <c r="E72" i="10"/>
  <c r="E71" i="10"/>
  <c r="E70" i="10"/>
  <c r="E69" i="10"/>
  <c r="E68" i="10"/>
  <c r="E67" i="10"/>
  <c r="E66" i="10"/>
  <c r="E65" i="10"/>
  <c r="E64" i="10"/>
  <c r="E63" i="10"/>
  <c r="E62" i="10"/>
  <c r="E61" i="10"/>
  <c r="E60" i="10"/>
  <c r="E59" i="10"/>
  <c r="E58" i="10"/>
  <c r="E57" i="10"/>
  <c r="E56" i="10"/>
  <c r="E55" i="10"/>
  <c r="E54" i="10"/>
  <c r="E53" i="10"/>
  <c r="E52" i="10"/>
  <c r="E51" i="10"/>
  <c r="E50" i="10"/>
  <c r="E49" i="10"/>
  <c r="E48" i="10"/>
  <c r="E47" i="10"/>
  <c r="E46" i="10"/>
  <c r="E45" i="10"/>
  <c r="E44" i="10"/>
  <c r="E43" i="10"/>
  <c r="E42" i="10"/>
  <c r="E41" i="10"/>
  <c r="E40" i="10"/>
  <c r="E39" i="10"/>
  <c r="E38" i="10"/>
  <c r="E37" i="10"/>
  <c r="E36" i="10"/>
  <c r="E35" i="10"/>
  <c r="E34" i="10"/>
  <c r="E33" i="10"/>
  <c r="E32" i="10"/>
  <c r="E31" i="10"/>
  <c r="E30" i="10"/>
  <c r="E29" i="10"/>
  <c r="E28" i="10"/>
  <c r="E27" i="10"/>
  <c r="E26" i="10"/>
  <c r="E25" i="10"/>
  <c r="E24" i="10"/>
  <c r="E23" i="10"/>
  <c r="E22" i="10"/>
  <c r="E21" i="10"/>
  <c r="E20" i="10"/>
  <c r="E19" i="10"/>
  <c r="E18" i="10"/>
  <c r="E17" i="10"/>
  <c r="E16" i="10"/>
  <c r="E15" i="10"/>
  <c r="E14" i="10"/>
  <c r="E13" i="10"/>
  <c r="E12" i="10"/>
  <c r="E11" i="10"/>
  <c r="E10" i="10"/>
  <c r="E9" i="10"/>
  <c r="E8" i="10"/>
  <c r="E7" i="10"/>
  <c r="E6" i="10"/>
  <c r="E5" i="10"/>
  <c r="E4" i="10"/>
  <c r="E3" i="10"/>
  <c r="E2" i="10"/>
  <c r="J9" i="5" l="1"/>
  <c r="J10" i="5"/>
  <c r="J11" i="5"/>
  <c r="J12" i="5"/>
  <c r="J13" i="5"/>
  <c r="J14" i="5"/>
  <c r="J15" i="5"/>
  <c r="J16" i="5"/>
  <c r="J18" i="5"/>
  <c r="BD2" i="6" l="1"/>
  <c r="BD4" i="6" s="1"/>
  <c r="BD5" i="6" s="1"/>
  <c r="BD6" i="6" s="1"/>
  <c r="BD7" i="6" s="1"/>
  <c r="BD8" i="6" s="1"/>
  <c r="BD9" i="6" s="1"/>
  <c r="BD10" i="6" s="1"/>
  <c r="BD11" i="6" s="1"/>
  <c r="BD12" i="6" s="1"/>
  <c r="BD13" i="6" s="1"/>
  <c r="BD14" i="6" s="1"/>
  <c r="BD15" i="6" s="1"/>
  <c r="BD16" i="6" s="1"/>
  <c r="BD17" i="6" s="1"/>
  <c r="BD18" i="6" s="1"/>
  <c r="BD19" i="6" s="1"/>
  <c r="BD20" i="6" s="1"/>
  <c r="BD21" i="6" s="1"/>
  <c r="BD22" i="6" s="1"/>
  <c r="BD23" i="6" s="1"/>
  <c r="BD24" i="6" s="1"/>
  <c r="BD25" i="6" s="1"/>
  <c r="BD26" i="6" s="1"/>
  <c r="BD27" i="6" s="1"/>
  <c r="BD28" i="6" s="1"/>
  <c r="BD29" i="6" s="1"/>
  <c r="BD30" i="6" s="1"/>
  <c r="BD31" i="6" s="1"/>
  <c r="BD32" i="6" s="1"/>
  <c r="BD33" i="6" s="1"/>
  <c r="BD34" i="6" s="1"/>
  <c r="AX2" i="6"/>
  <c r="AX4" i="6" s="1"/>
  <c r="AX5" i="6" s="1"/>
  <c r="AX6" i="6" s="1"/>
  <c r="AX7" i="6" s="1"/>
  <c r="AX8" i="6" s="1"/>
  <c r="AX9" i="6" s="1"/>
  <c r="AX10" i="6" s="1"/>
  <c r="AX11" i="6" s="1"/>
  <c r="AX12" i="6" s="1"/>
  <c r="AX13" i="6" s="1"/>
  <c r="AX14" i="6" s="1"/>
  <c r="AX15" i="6" s="1"/>
  <c r="AX16" i="6" s="1"/>
  <c r="AX17" i="6" s="1"/>
  <c r="AX18" i="6" s="1"/>
  <c r="AX19" i="6" s="1"/>
  <c r="AX20" i="6" s="1"/>
  <c r="AX21" i="6" s="1"/>
  <c r="AX22" i="6" s="1"/>
  <c r="AX23" i="6" s="1"/>
  <c r="AX24" i="6" s="1"/>
  <c r="AX25" i="6" s="1"/>
  <c r="AX26" i="6" s="1"/>
  <c r="AX27" i="6" s="1"/>
  <c r="AX28" i="6" s="1"/>
  <c r="AX29" i="6" s="1"/>
  <c r="AX30" i="6" s="1"/>
  <c r="AX31" i="6" s="1"/>
  <c r="AX32" i="6" s="1"/>
  <c r="AX33" i="6" s="1"/>
  <c r="AX34" i="6" s="1"/>
  <c r="AR2" i="6"/>
  <c r="AR4" i="6" s="1"/>
  <c r="AR5" i="6" s="1"/>
  <c r="AR6" i="6" s="1"/>
  <c r="AR7" i="6" s="1"/>
  <c r="AR8" i="6" s="1"/>
  <c r="AR9" i="6" s="1"/>
  <c r="AR10" i="6" s="1"/>
  <c r="AR11" i="6" s="1"/>
  <c r="AR12" i="6" s="1"/>
  <c r="AR13" i="6" s="1"/>
  <c r="AR14" i="6" s="1"/>
  <c r="AR15" i="6" s="1"/>
  <c r="AR16" i="6" s="1"/>
  <c r="AR17" i="6" s="1"/>
  <c r="AR18" i="6" s="1"/>
  <c r="AR19" i="6" s="1"/>
  <c r="AR20" i="6" s="1"/>
  <c r="AR21" i="6" s="1"/>
  <c r="AR22" i="6" s="1"/>
  <c r="AR23" i="6" s="1"/>
  <c r="AR24" i="6" s="1"/>
  <c r="AR25" i="6" s="1"/>
  <c r="AR26" i="6" s="1"/>
  <c r="AR27" i="6" s="1"/>
  <c r="AR28" i="6" s="1"/>
  <c r="AR29" i="6" s="1"/>
  <c r="AR30" i="6" s="1"/>
  <c r="AR31" i="6" s="1"/>
  <c r="AR32" i="6" s="1"/>
  <c r="AR33" i="6" s="1"/>
  <c r="AR34" i="6" s="1"/>
  <c r="AL2" i="6"/>
  <c r="AL4" i="6" s="1"/>
  <c r="AL5" i="6" s="1"/>
  <c r="AL6" i="6" s="1"/>
  <c r="AL7" i="6" s="1"/>
  <c r="AL8" i="6" s="1"/>
  <c r="AL9" i="6" s="1"/>
  <c r="AL10" i="6" s="1"/>
  <c r="AL11" i="6" s="1"/>
  <c r="AL12" i="6" s="1"/>
  <c r="AL13" i="6" s="1"/>
  <c r="AL14" i="6" s="1"/>
  <c r="AL15" i="6" s="1"/>
  <c r="AL16" i="6" s="1"/>
  <c r="AL17" i="6" s="1"/>
  <c r="AL18" i="6" s="1"/>
  <c r="AL19" i="6" s="1"/>
  <c r="AL20" i="6" s="1"/>
  <c r="AL21" i="6" s="1"/>
  <c r="AL22" i="6" s="1"/>
  <c r="AL23" i="6" s="1"/>
  <c r="AL24" i="6" s="1"/>
  <c r="AL25" i="6" s="1"/>
  <c r="AL26" i="6" s="1"/>
  <c r="AL27" i="6" s="1"/>
  <c r="AL28" i="6" s="1"/>
  <c r="AL29" i="6" s="1"/>
  <c r="AL30" i="6" s="1"/>
  <c r="AL31" i="6" s="1"/>
  <c r="AL32" i="6" s="1"/>
  <c r="AL33" i="6" s="1"/>
  <c r="AL34" i="6" s="1"/>
  <c r="AF2" i="6"/>
  <c r="AF4" i="6" s="1"/>
  <c r="AF5" i="6" s="1"/>
  <c r="AF6" i="6" s="1"/>
  <c r="AF7" i="6" s="1"/>
  <c r="AF8" i="6" s="1"/>
  <c r="AF9" i="6" s="1"/>
  <c r="AF10" i="6" s="1"/>
  <c r="AF11" i="6" s="1"/>
  <c r="AF12" i="6" s="1"/>
  <c r="AF13" i="6" s="1"/>
  <c r="AF14" i="6" s="1"/>
  <c r="AF15" i="6" s="1"/>
  <c r="AF16" i="6" s="1"/>
  <c r="AF17" i="6" s="1"/>
  <c r="AF18" i="6" s="1"/>
  <c r="AF19" i="6" s="1"/>
  <c r="AF20" i="6" s="1"/>
  <c r="AF21" i="6" s="1"/>
  <c r="AF22" i="6" s="1"/>
  <c r="AF23" i="6" s="1"/>
  <c r="AF24" i="6" s="1"/>
  <c r="AF25" i="6" s="1"/>
  <c r="AF26" i="6" s="1"/>
  <c r="AF27" i="6" s="1"/>
  <c r="AF28" i="6" s="1"/>
  <c r="AF29" i="6" s="1"/>
  <c r="AF30" i="6" s="1"/>
  <c r="AF31" i="6" s="1"/>
  <c r="AF32" i="6" s="1"/>
  <c r="AF33" i="6" s="1"/>
  <c r="AF34" i="6" s="1"/>
  <c r="Z2" i="6"/>
  <c r="Z4" i="6" s="1"/>
  <c r="Z5" i="6" s="1"/>
  <c r="Z6" i="6" s="1"/>
  <c r="Z7" i="6" s="1"/>
  <c r="Z8" i="6" s="1"/>
  <c r="Z9" i="6" s="1"/>
  <c r="Z10" i="6" s="1"/>
  <c r="Z11" i="6" s="1"/>
  <c r="Z12" i="6" s="1"/>
  <c r="Z13" i="6" s="1"/>
  <c r="Z14" i="6" s="1"/>
  <c r="Z15" i="6" s="1"/>
  <c r="Z16" i="6" s="1"/>
  <c r="Z17" i="6" s="1"/>
  <c r="Z18" i="6" s="1"/>
  <c r="Z19" i="6" s="1"/>
  <c r="Z20" i="6" s="1"/>
  <c r="Z21" i="6" s="1"/>
  <c r="Z22" i="6" s="1"/>
  <c r="Z23" i="6" s="1"/>
  <c r="Z24" i="6" s="1"/>
  <c r="Z25" i="6" s="1"/>
  <c r="Z26" i="6" s="1"/>
  <c r="Z27" i="6" s="1"/>
  <c r="Z28" i="6" s="1"/>
  <c r="Z29" i="6" s="1"/>
  <c r="Z30" i="6" s="1"/>
  <c r="Z31" i="6" s="1"/>
  <c r="Z32" i="6" s="1"/>
  <c r="Z33" i="6" s="1"/>
  <c r="Z34" i="6" s="1"/>
  <c r="T2" i="6"/>
  <c r="T4" i="6" s="1"/>
  <c r="T5" i="6" s="1"/>
  <c r="T6" i="6" s="1"/>
  <c r="T7" i="6" s="1"/>
  <c r="T8" i="6" s="1"/>
  <c r="T9" i="6" s="1"/>
  <c r="T10" i="6" s="1"/>
  <c r="T11" i="6" s="1"/>
  <c r="T12" i="6" s="1"/>
  <c r="T13" i="6" s="1"/>
  <c r="T14" i="6" s="1"/>
  <c r="T15" i="6" s="1"/>
  <c r="T16" i="6" s="1"/>
  <c r="T17" i="6" s="1"/>
  <c r="T18" i="6" s="1"/>
  <c r="T19" i="6" s="1"/>
  <c r="T20" i="6" s="1"/>
  <c r="T21" i="6" s="1"/>
  <c r="T22" i="6" s="1"/>
  <c r="T23" i="6" s="1"/>
  <c r="T24" i="6" s="1"/>
  <c r="T25" i="6" s="1"/>
  <c r="T26" i="6" s="1"/>
  <c r="T27" i="6" s="1"/>
  <c r="T28" i="6" s="1"/>
  <c r="T29" i="6" s="1"/>
  <c r="T30" i="6" s="1"/>
  <c r="T31" i="6" s="1"/>
  <c r="T32" i="6" s="1"/>
  <c r="T33" i="6" s="1"/>
  <c r="T34" i="6" s="1"/>
  <c r="H2" i="6"/>
  <c r="H4" i="6" s="1"/>
  <c r="H5" i="6" s="1"/>
  <c r="H6" i="6" s="1"/>
  <c r="H7" i="6" s="1"/>
  <c r="H8" i="6" s="1"/>
  <c r="H9" i="6" s="1"/>
  <c r="H10" i="6" s="1"/>
  <c r="H11" i="6" s="1"/>
  <c r="H12" i="6" s="1"/>
  <c r="H13" i="6" s="1"/>
  <c r="H14" i="6" s="1"/>
  <c r="H15" i="6" s="1"/>
  <c r="H16" i="6" s="1"/>
  <c r="H17" i="6" s="1"/>
  <c r="H18" i="6" s="1"/>
  <c r="H19" i="6" s="1"/>
  <c r="H20" i="6" s="1"/>
  <c r="H21" i="6" s="1"/>
  <c r="H22" i="6" s="1"/>
  <c r="H23" i="6" s="1"/>
  <c r="H24" i="6" s="1"/>
  <c r="H25" i="6" s="1"/>
  <c r="H26" i="6" s="1"/>
  <c r="H27" i="6" s="1"/>
  <c r="H28" i="6" s="1"/>
  <c r="H29" i="6" s="1"/>
  <c r="H30" i="6" s="1"/>
  <c r="H31" i="6" s="1"/>
  <c r="H32" i="6" s="1"/>
  <c r="H33" i="6" s="1"/>
  <c r="H34" i="6" s="1"/>
  <c r="B2" i="6"/>
  <c r="B4" i="6" s="1"/>
  <c r="N2" i="6"/>
  <c r="N4" i="6" s="1"/>
  <c r="N5" i="6" s="1"/>
  <c r="N6" i="6" s="1"/>
  <c r="N7" i="6" s="1"/>
  <c r="N8" i="6" s="1"/>
  <c r="N9" i="6" s="1"/>
  <c r="N10" i="6" s="1"/>
  <c r="N11" i="6" s="1"/>
  <c r="N12" i="6" s="1"/>
  <c r="N13" i="6" s="1"/>
  <c r="N14" i="6" s="1"/>
  <c r="N15" i="6" s="1"/>
  <c r="N16" i="6" s="1"/>
  <c r="N17" i="6" s="1"/>
  <c r="N18" i="6" s="1"/>
  <c r="N19" i="6" s="1"/>
  <c r="N20" i="6" s="1"/>
  <c r="N21" i="6" s="1"/>
  <c r="N22" i="6" s="1"/>
  <c r="N23" i="6" s="1"/>
  <c r="N24" i="6" s="1"/>
  <c r="N25" i="6" s="1"/>
  <c r="N26" i="6" s="1"/>
  <c r="N27" i="6" s="1"/>
  <c r="N28" i="6" s="1"/>
  <c r="N29" i="6" s="1"/>
  <c r="N30" i="6" s="1"/>
  <c r="N31" i="6" s="1"/>
  <c r="N32" i="6" s="1"/>
  <c r="N33" i="6" s="1"/>
  <c r="N34" i="6" s="1"/>
  <c r="B5" i="6" l="1"/>
  <c r="B6" i="6" s="1"/>
  <c r="B7" i="6" s="1"/>
  <c r="B8" i="6" s="1"/>
  <c r="B9" i="6" s="1"/>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J5" i="6"/>
  <c r="BJ6" i="6" s="1"/>
  <c r="BJ7" i="6" s="1"/>
  <c r="BJ8" i="6" s="1"/>
  <c r="BJ9" i="6" s="1"/>
  <c r="BJ10" i="6" s="1"/>
  <c r="BJ11" i="6" s="1"/>
  <c r="BJ12" i="6" s="1"/>
  <c r="BJ13" i="6" s="1"/>
  <c r="BJ14" i="6" s="1"/>
  <c r="BJ15" i="6" s="1"/>
  <c r="BJ16" i="6" s="1"/>
  <c r="BJ17" i="6" s="1"/>
  <c r="BJ18" i="6" s="1"/>
  <c r="BJ19" i="6" s="1"/>
  <c r="BJ20" i="6" s="1"/>
  <c r="BJ21" i="6" s="1"/>
  <c r="BJ22" i="6" s="1"/>
  <c r="BJ23" i="6" s="1"/>
  <c r="BJ24" i="6" s="1"/>
  <c r="BJ25" i="6" s="1"/>
  <c r="BJ26" i="6" s="1"/>
  <c r="BJ27" i="6" s="1"/>
  <c r="BJ28" i="6" s="1"/>
  <c r="BJ29" i="6" s="1"/>
  <c r="BJ30" i="6" s="1"/>
  <c r="BJ31" i="6" s="1"/>
  <c r="BJ32" i="6" s="1"/>
  <c r="BJ33" i="6" s="1"/>
  <c r="BJ34" i="6" s="1"/>
  <c r="BP5" i="6"/>
  <c r="BP6" i="6" s="1"/>
  <c r="BP7" i="6" s="1"/>
  <c r="BP8" i="6" s="1"/>
  <c r="BP9" i="6" s="1"/>
  <c r="BP10" i="6" s="1"/>
  <c r="BP11" i="6" s="1"/>
  <c r="BP12" i="6" s="1"/>
  <c r="BP13" i="6" s="1"/>
  <c r="BP14" i="6" s="1"/>
  <c r="BP15" i="6" s="1"/>
  <c r="BP16" i="6" s="1"/>
  <c r="BP17" i="6" s="1"/>
  <c r="BP18" i="6" s="1"/>
  <c r="BP19" i="6" s="1"/>
  <c r="BP20" i="6" s="1"/>
  <c r="BP21" i="6" s="1"/>
  <c r="BP22" i="6" s="1"/>
  <c r="BP23" i="6" s="1"/>
  <c r="BP24" i="6" s="1"/>
  <c r="BP25" i="6" s="1"/>
  <c r="BP26" i="6" s="1"/>
  <c r="BP27" i="6" s="1"/>
  <c r="BP28" i="6" s="1"/>
  <c r="BP29" i="6" s="1"/>
  <c r="BP30" i="6" s="1"/>
  <c r="BP31" i="6" s="1"/>
  <c r="BP32" i="6" s="1"/>
  <c r="BP33" i="6" s="1"/>
  <c r="BP34" i="6" s="1"/>
  <c r="CT5" i="6"/>
  <c r="CT6" i="6" s="1"/>
  <c r="CT7" i="6" s="1"/>
  <c r="CT8" i="6" s="1"/>
  <c r="CT9" i="6" s="1"/>
  <c r="CT10" i="6" s="1"/>
  <c r="CT11" i="6" s="1"/>
  <c r="CT12" i="6" s="1"/>
  <c r="CT13" i="6" s="1"/>
  <c r="CT14" i="6" s="1"/>
  <c r="CT15" i="6" s="1"/>
  <c r="CT16" i="6" s="1"/>
  <c r="CT17" i="6" s="1"/>
  <c r="CT18" i="6" s="1"/>
  <c r="CT19" i="6" s="1"/>
  <c r="CT20" i="6" s="1"/>
  <c r="CT21" i="6" s="1"/>
  <c r="CT22" i="6" s="1"/>
  <c r="CT23" i="6" s="1"/>
  <c r="CT24" i="6" s="1"/>
  <c r="CT25" i="6" s="1"/>
  <c r="CT26" i="6" s="1"/>
  <c r="CT27" i="6" s="1"/>
  <c r="CT28" i="6" s="1"/>
  <c r="CT29" i="6" s="1"/>
  <c r="CT30" i="6" s="1"/>
  <c r="CT31" i="6" s="1"/>
  <c r="CT32" i="6" s="1"/>
  <c r="CT33" i="6" s="1"/>
  <c r="CT34" i="6" s="1"/>
  <c r="CZ5" i="6"/>
  <c r="CZ6" i="6" s="1"/>
  <c r="CZ7" i="6" s="1"/>
  <c r="CZ8" i="6" s="1"/>
  <c r="CZ9" i="6" s="1"/>
  <c r="CZ10" i="6" s="1"/>
  <c r="CZ11" i="6" s="1"/>
  <c r="CZ12" i="6" s="1"/>
  <c r="CZ13" i="6" s="1"/>
  <c r="CZ14" i="6" s="1"/>
  <c r="CZ15" i="6" s="1"/>
  <c r="CZ16" i="6" s="1"/>
  <c r="CZ17" i="6" s="1"/>
  <c r="CZ18" i="6" s="1"/>
  <c r="CZ19" i="6" s="1"/>
  <c r="CZ20" i="6" s="1"/>
  <c r="CZ21" i="6" s="1"/>
  <c r="CZ22" i="6" s="1"/>
  <c r="CZ23" i="6" s="1"/>
  <c r="CZ24" i="6" s="1"/>
  <c r="CZ25" i="6" s="1"/>
  <c r="CZ26" i="6" s="1"/>
  <c r="CZ27" i="6" s="1"/>
  <c r="CZ28" i="6" s="1"/>
  <c r="CZ29" i="6" s="1"/>
  <c r="CZ30" i="6" s="1"/>
  <c r="CZ31" i="6" s="1"/>
  <c r="CZ32" i="6" s="1"/>
  <c r="CZ33" i="6" s="1"/>
  <c r="CZ34" i="6" s="1"/>
  <c r="CB5" i="6"/>
  <c r="CB6" i="6" s="1"/>
  <c r="CB7" i="6" s="1"/>
  <c r="CB8" i="6" s="1"/>
  <c r="CB9" i="6" s="1"/>
  <c r="CB10" i="6" s="1"/>
  <c r="CB11" i="6" s="1"/>
  <c r="CB12" i="6" s="1"/>
  <c r="CB13" i="6" s="1"/>
  <c r="CB14" i="6" s="1"/>
  <c r="CB15" i="6" s="1"/>
  <c r="CB16" i="6" s="1"/>
  <c r="CB17" i="6" s="1"/>
  <c r="CB18" i="6" s="1"/>
  <c r="CB19" i="6" s="1"/>
  <c r="CB20" i="6" s="1"/>
  <c r="CB21" i="6" s="1"/>
  <c r="CB22" i="6" s="1"/>
  <c r="CB23" i="6" s="1"/>
  <c r="CB24" i="6" s="1"/>
  <c r="CB25" i="6" s="1"/>
  <c r="CB26" i="6" s="1"/>
  <c r="CB27" i="6" s="1"/>
  <c r="CB28" i="6" s="1"/>
  <c r="CB29" i="6" s="1"/>
  <c r="CB30" i="6" s="1"/>
  <c r="CB31" i="6" s="1"/>
  <c r="CB32" i="6" s="1"/>
  <c r="CB33" i="6" s="1"/>
  <c r="CB34" i="6" s="1"/>
  <c r="DL5" i="6"/>
  <c r="DL6" i="6" s="1"/>
  <c r="DL7" i="6" s="1"/>
  <c r="DL8" i="6" s="1"/>
  <c r="DL9" i="6" s="1"/>
  <c r="DL10" i="6" s="1"/>
  <c r="DL11" i="6" s="1"/>
  <c r="DL12" i="6" s="1"/>
  <c r="DL13" i="6" s="1"/>
  <c r="DL14" i="6" s="1"/>
  <c r="DL15" i="6" s="1"/>
  <c r="DL16" i="6" s="1"/>
  <c r="DL17" i="6" s="1"/>
  <c r="DL18" i="6" s="1"/>
  <c r="DL19" i="6" s="1"/>
  <c r="DL20" i="6" s="1"/>
  <c r="DL21" i="6" s="1"/>
  <c r="DL22" i="6" s="1"/>
  <c r="DL23" i="6" s="1"/>
  <c r="DL24" i="6" s="1"/>
  <c r="DL25" i="6" s="1"/>
  <c r="DL26" i="6" s="1"/>
  <c r="DL27" i="6" s="1"/>
  <c r="DL28" i="6" s="1"/>
  <c r="DL29" i="6" s="1"/>
  <c r="DL30" i="6" s="1"/>
  <c r="DL31" i="6" s="1"/>
  <c r="DL32" i="6" s="1"/>
  <c r="DL33" i="6" s="1"/>
  <c r="DL34" i="6" s="1"/>
  <c r="BV5" i="6"/>
  <c r="BV6" i="6" s="1"/>
  <c r="BV7" i="6" s="1"/>
  <c r="BV8" i="6" s="1"/>
  <c r="BV9" i="6" s="1"/>
  <c r="BV10" i="6" s="1"/>
  <c r="BV11" i="6" s="1"/>
  <c r="BV12" i="6" s="1"/>
  <c r="BV13" i="6" s="1"/>
  <c r="BV14" i="6" s="1"/>
  <c r="BV15" i="6" s="1"/>
  <c r="BV16" i="6" s="1"/>
  <c r="BV17" i="6" s="1"/>
  <c r="BV18" i="6" s="1"/>
  <c r="BV19" i="6" s="1"/>
  <c r="BV20" i="6" s="1"/>
  <c r="BV21" i="6" s="1"/>
  <c r="BV22" i="6" s="1"/>
  <c r="BV23" i="6" s="1"/>
  <c r="BV24" i="6" s="1"/>
  <c r="BV25" i="6" s="1"/>
  <c r="BV26" i="6" s="1"/>
  <c r="BV27" i="6" s="1"/>
  <c r="BV28" i="6" s="1"/>
  <c r="BV29" i="6" s="1"/>
  <c r="BV30" i="6" s="1"/>
  <c r="BV31" i="6" s="1"/>
  <c r="BV32" i="6" s="1"/>
  <c r="BV33" i="6" s="1"/>
  <c r="BV34" i="6" s="1"/>
  <c r="CH5" i="6"/>
  <c r="CH6" i="6" s="1"/>
  <c r="CH7" i="6" s="1"/>
  <c r="CH8" i="6" s="1"/>
  <c r="CH9" i="6" s="1"/>
  <c r="CH10" i="6" s="1"/>
  <c r="CH11" i="6" s="1"/>
  <c r="CH12" i="6" s="1"/>
  <c r="CH13" i="6" s="1"/>
  <c r="CH14" i="6" s="1"/>
  <c r="CH15" i="6" s="1"/>
  <c r="CH16" i="6" s="1"/>
  <c r="CH17" i="6" s="1"/>
  <c r="CH18" i="6" s="1"/>
  <c r="CH19" i="6" s="1"/>
  <c r="CH20" i="6" s="1"/>
  <c r="CH21" i="6" s="1"/>
  <c r="CH22" i="6" s="1"/>
  <c r="CH23" i="6" s="1"/>
  <c r="CH24" i="6" s="1"/>
  <c r="CH25" i="6" s="1"/>
  <c r="CH26" i="6" s="1"/>
  <c r="CH27" i="6" s="1"/>
  <c r="CH28" i="6" s="1"/>
  <c r="CH29" i="6" s="1"/>
  <c r="CH30" i="6" s="1"/>
  <c r="CH31" i="6" s="1"/>
  <c r="CH32" i="6" s="1"/>
  <c r="CH33" i="6" s="1"/>
  <c r="CH34" i="6" s="1"/>
  <c r="DF5" i="6"/>
  <c r="DF6" i="6" s="1"/>
  <c r="DF7" i="6" s="1"/>
  <c r="DF8" i="6" s="1"/>
  <c r="DF9" i="6" s="1"/>
  <c r="DF10" i="6" s="1"/>
  <c r="DF11" i="6" s="1"/>
  <c r="DF12" i="6" s="1"/>
  <c r="DF13" i="6" s="1"/>
  <c r="DF14" i="6" s="1"/>
  <c r="DF15" i="6" s="1"/>
  <c r="DF16" i="6" s="1"/>
  <c r="DF17" i="6" s="1"/>
  <c r="DF18" i="6" s="1"/>
  <c r="DF19" i="6" s="1"/>
  <c r="DF20" i="6" s="1"/>
  <c r="DF21" i="6" s="1"/>
  <c r="DF22" i="6" s="1"/>
  <c r="DF23" i="6" s="1"/>
  <c r="DF24" i="6" s="1"/>
  <c r="DF25" i="6" s="1"/>
  <c r="DF26" i="6" s="1"/>
  <c r="DF27" i="6" s="1"/>
  <c r="DF28" i="6" s="1"/>
  <c r="DF29" i="6" s="1"/>
  <c r="DF30" i="6" s="1"/>
  <c r="DF31" i="6" s="1"/>
  <c r="DF32" i="6" s="1"/>
  <c r="DF33" i="6" s="1"/>
  <c r="DF34" i="6" s="1"/>
  <c r="CN5" i="6"/>
  <c r="CN6" i="6" s="1"/>
  <c r="CN7" i="6" s="1"/>
  <c r="CN8" i="6" s="1"/>
  <c r="CN9" i="6" s="1"/>
  <c r="CN10" i="6" s="1"/>
  <c r="CN11" i="6" s="1"/>
  <c r="CN12" i="6" s="1"/>
  <c r="CN13" i="6" s="1"/>
  <c r="CN14" i="6" s="1"/>
  <c r="CN15" i="6" s="1"/>
  <c r="CN16" i="6" s="1"/>
  <c r="CN17" i="6" s="1"/>
  <c r="CN18" i="6" s="1"/>
  <c r="CN19" i="6" s="1"/>
  <c r="CN20" i="6" s="1"/>
  <c r="CN21" i="6" s="1"/>
  <c r="CN22" i="6" s="1"/>
  <c r="CN23" i="6" s="1"/>
  <c r="CN24" i="6" s="1"/>
  <c r="CN25" i="6" s="1"/>
  <c r="CN26" i="6" s="1"/>
  <c r="CN27" i="6" s="1"/>
  <c r="CN28" i="6" s="1"/>
  <c r="CN29" i="6" s="1"/>
  <c r="CN30" i="6" s="1"/>
  <c r="CN31" i="6" s="1"/>
  <c r="CN32" i="6" s="1"/>
  <c r="CN33" i="6" s="1"/>
  <c r="CN34" i="6" s="1"/>
  <c r="J8" i="5"/>
  <c r="J7" i="5"/>
  <c r="H35"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<sst xmlns="http://schemas.openxmlformats.org/spreadsheetml/2006/main" count="1567" uniqueCount="328">
  <si>
    <r>
      <t xml:space="preserve">Department of Climate Change, Energy, the Environment and Water
</t>
    </r>
    <r>
      <rPr>
        <sz val="8"/>
        <color rgb="FF0087A1"/>
        <rFont val="Arial"/>
        <family val="2"/>
      </rPr>
      <t>12 Darcy Street
Parramatta NSW 2150</t>
    </r>
  </si>
  <si>
    <r>
      <t xml:space="preserve">T </t>
    </r>
    <r>
      <rPr>
        <sz val="8"/>
        <color rgb="FF0087A1"/>
        <rFont val="Arial"/>
        <family val="2"/>
      </rPr>
      <t>(02) 9995 5000</t>
    </r>
    <r>
      <rPr>
        <b/>
        <sz val="8"/>
        <color rgb="FF0087A1"/>
        <rFont val="Arial"/>
        <family val="2"/>
      </rPr>
      <t xml:space="preserve">
E</t>
    </r>
    <r>
      <rPr>
        <sz val="8"/>
        <color rgb="FF0087A1"/>
        <rFont val="Arial"/>
        <family val="2"/>
      </rPr>
      <t xml:space="preserve"> nabers@environment.nsw.gov.au </t>
    </r>
    <r>
      <rPr>
        <b/>
        <sz val="8"/>
        <color rgb="FF0087A1"/>
        <rFont val="Arial"/>
        <family val="2"/>
      </rPr>
      <t xml:space="preserve">nabers.gov.au </t>
    </r>
  </si>
  <si>
    <t>NABERS WASTE
Calculations Spreadsheet</t>
  </si>
  <si>
    <t>Version:</t>
  </si>
  <si>
    <t>Date:</t>
  </si>
  <si>
    <t>How to use this calculator</t>
  </si>
  <si>
    <t>Testing an independent data source</t>
  </si>
  <si>
    <t>In the Summary tab:</t>
  </si>
  <si>
    <t>1. Indicate the premises address, the rating number and the rating period.</t>
  </si>
  <si>
    <t>2. Using the dropdown list, select the waste types you would like to check against a second source of data.</t>
  </si>
  <si>
    <r>
      <t>3. For each waste type you selected:
       a) Indicate the equipment type and the bin size (for the bin size choose the right unit of measurement - m</t>
    </r>
    <r>
      <rPr>
        <sz val="10"/>
        <color theme="1"/>
        <rFont val="Calibri"/>
        <family val="2"/>
      </rPr>
      <t>³</t>
    </r>
    <r>
      <rPr>
        <sz val="10"/>
        <color theme="1"/>
        <rFont val="Arial"/>
        <family val="2"/>
      </rPr>
      <t>or L)
       b) Select the month and the year you have chosen for the data verification check.</t>
    </r>
  </si>
  <si>
    <t xml:space="preserve"> </t>
  </si>
  <si>
    <t>In the Bin count Data tab:</t>
  </si>
  <si>
    <t xml:space="preserve">4. You will find pre-filled tables for each bin service you have listed in the Summary tab. </t>
  </si>
  <si>
    <t>5. Fill each table with the bin counts from the primary source and the secondary source of data.
    Make sure to check the table headings to fill the correct column for primary and secondary sources - the order of the data matters.
    Please do not cut and paste cells or drag them once you have filled the columns.</t>
  </si>
  <si>
    <r>
      <t xml:space="preserve">The </t>
    </r>
    <r>
      <rPr>
        <b/>
        <sz val="10"/>
        <color theme="1"/>
        <rFont val="Arial"/>
        <family val="2"/>
      </rPr>
      <t>results</t>
    </r>
    <r>
      <rPr>
        <sz val="10"/>
        <color theme="1"/>
        <rFont val="Arial"/>
        <family val="2"/>
      </rPr>
      <t xml:space="preserve"> of the data verification check will be available in the </t>
    </r>
    <r>
      <rPr>
        <b/>
        <sz val="10"/>
        <color rgb="FF007298"/>
        <rFont val="Arial"/>
        <family val="2"/>
      </rPr>
      <t>Summary tab</t>
    </r>
    <r>
      <rPr>
        <sz val="10"/>
        <color theme="1"/>
        <rFont val="Arial"/>
        <family val="2"/>
      </rPr>
      <t xml:space="preserve"> for each waste type.
Results tell you whether the data verification check has passed or failed.</t>
    </r>
  </si>
  <si>
    <t xml:space="preserve">These situations are: </t>
  </si>
  <si>
    <t>Recording data for composition audits</t>
  </si>
  <si>
    <t>In the Composition Audit calculator tab:</t>
  </si>
  <si>
    <t>1. Use the top table to record the date of audit and auditor.</t>
  </si>
  <si>
    <t>2. Use the Material stream results tables to record details of each material stream and the total net weight of each component material type building found in any mixed content bin services.</t>
  </si>
  <si>
    <t>3. If you need to add extra rows to the calculation table, right-click on any green cell and select "Insert--&gt; Table Rows." If you need to calculate results for more than one material stream, then copy the Material stream results tables into the space below.</t>
  </si>
  <si>
    <t>4. Transfer these values to the Composition Audit page of the Waste Platform.</t>
  </si>
  <si>
    <t>Premises address:</t>
  </si>
  <si>
    <t>Rating number:</t>
  </si>
  <si>
    <t>Rating period:</t>
  </si>
  <si>
    <t>Waste type</t>
  </si>
  <si>
    <t>Equipment</t>
  </si>
  <si>
    <t>Size</t>
  </si>
  <si>
    <t>Units</t>
  </si>
  <si>
    <t>Dock</t>
  </si>
  <si>
    <t>Month to check</t>
  </si>
  <si>
    <t>Year 
(yyyy)</t>
  </si>
  <si>
    <t>Weighted average</t>
  </si>
  <si>
    <t>Verification check result</t>
  </si>
  <si>
    <t>Date</t>
  </si>
  <si>
    <t># Bins picked up
Primary source</t>
  </si>
  <si>
    <t># Bins picked up
Secondary source</t>
  </si>
  <si>
    <t>Absolute variation</t>
  </si>
  <si>
    <t>Weights for average</t>
  </si>
  <si>
    <t>Composition Audit results calculator</t>
  </si>
  <si>
    <t>Audit details</t>
  </si>
  <si>
    <t>Material stream results</t>
  </si>
  <si>
    <t>Material Category</t>
  </si>
  <si>
    <t>Material Type</t>
  </si>
  <si>
    <t>Total Weight (kg)</t>
  </si>
  <si>
    <t>Percent</t>
  </si>
  <si>
    <t>Plastics</t>
  </si>
  <si>
    <t>Paper</t>
  </si>
  <si>
    <t>Composites</t>
  </si>
  <si>
    <t>Bin</t>
  </si>
  <si>
    <t>Material categories</t>
  </si>
  <si>
    <t>Material type</t>
  </si>
  <si>
    <t>Outcome</t>
  </si>
  <si>
    <t>Mixed content</t>
  </si>
  <si>
    <t>Liquid paper board</t>
  </si>
  <si>
    <t>New mixed paper &amp; cardboard grade product</t>
  </si>
  <si>
    <t>Pre-sorted bin</t>
  </si>
  <si>
    <t>Coffee cups</t>
  </si>
  <si>
    <t>Used in compost or other organics process</t>
  </si>
  <si>
    <t>Converted to composite plastic product</t>
  </si>
  <si>
    <t>Burnt</t>
  </si>
  <si>
    <t>e-waste</t>
  </si>
  <si>
    <t>E-waste</t>
  </si>
  <si>
    <t>Batteries</t>
  </si>
  <si>
    <t>Treated appropriately - licenced facility</t>
  </si>
  <si>
    <t>E-waste as a bulk item</t>
  </si>
  <si>
    <t>Incomplete supply chain information</t>
  </si>
  <si>
    <t>Re-used/repaired</t>
  </si>
  <si>
    <t>Re-filled</t>
  </si>
  <si>
    <t>Downcycled</t>
  </si>
  <si>
    <t>Glass</t>
  </si>
  <si>
    <t>Containers</t>
  </si>
  <si>
    <t>New glass container product</t>
  </si>
  <si>
    <t>Crushed</t>
  </si>
  <si>
    <t>Crushed for sand replacement</t>
  </si>
  <si>
    <t>Re-used</t>
  </si>
  <si>
    <t>Plastic</t>
  </si>
  <si>
    <t>PET - 1</t>
  </si>
  <si>
    <t>New PET product</t>
  </si>
  <si>
    <t>HDPE - 2</t>
  </si>
  <si>
    <t>New HDPE product</t>
  </si>
  <si>
    <t>New PVC product</t>
  </si>
  <si>
    <t>New LDPE product</t>
  </si>
  <si>
    <t>New polypropolene product</t>
  </si>
  <si>
    <t>New polystyrene product</t>
  </si>
  <si>
    <t>New soft plastic product</t>
  </si>
  <si>
    <t>Other - 7</t>
  </si>
  <si>
    <t>Mixed bale</t>
  </si>
  <si>
    <t>Soft plastic - colour sorted</t>
  </si>
  <si>
    <t>Soft plastic - mixed</t>
  </si>
  <si>
    <t>Rigid plastic - mixed</t>
  </si>
  <si>
    <t>Paper/cardboard</t>
  </si>
  <si>
    <t>Paper sorted by grade</t>
  </si>
  <si>
    <t>New paper product (for that grade)</t>
  </si>
  <si>
    <t>Cardboard sorted by grade</t>
  </si>
  <si>
    <t>New mixed paper grade product</t>
  </si>
  <si>
    <t>Mixed cardboard bale</t>
  </si>
  <si>
    <t>New cardboard product (for that grade)</t>
  </si>
  <si>
    <t>Mixed paper and cardboard bale</t>
  </si>
  <si>
    <t>New mixed cardboard grade product</t>
  </si>
  <si>
    <t>Food waste</t>
  </si>
  <si>
    <t>Mixed food waste</t>
  </si>
  <si>
    <t>Anaerobic digestion</t>
  </si>
  <si>
    <t>Composted</t>
  </si>
  <si>
    <t>Meat and bone</t>
  </si>
  <si>
    <t>Pre-treatment to sewer</t>
  </si>
  <si>
    <t>Fish waste</t>
  </si>
  <si>
    <t>On-site dehydrator then applied to land</t>
  </si>
  <si>
    <t>Cooking oil</t>
  </si>
  <si>
    <t>On-site dehydrator then composted</t>
  </si>
  <si>
    <t>Consumed by humans or animals. No industrial processing applied.</t>
  </si>
  <si>
    <t>Collected for meat&amp;bone by-products</t>
  </si>
  <si>
    <t>Collected for fish by-products</t>
  </si>
  <si>
    <t>Biofuel - burnt</t>
  </si>
  <si>
    <t>Stockfeed</t>
  </si>
  <si>
    <t>Pre-treament to sewer</t>
  </si>
  <si>
    <t>Composted (soil improver)</t>
  </si>
  <si>
    <t>Green waste/timber</t>
  </si>
  <si>
    <t>Timber pallets</t>
  </si>
  <si>
    <t>Chipped and applied to land</t>
  </si>
  <si>
    <t>Chipped for wood by-products</t>
  </si>
  <si>
    <t>Re-furbished</t>
  </si>
  <si>
    <t>Metals</t>
  </si>
  <si>
    <t>Aluminium</t>
  </si>
  <si>
    <t>New aluminium product</t>
  </si>
  <si>
    <t>Ferrous metals</t>
  </si>
  <si>
    <t>New ferrous metals product</t>
  </si>
  <si>
    <t>Metals - other</t>
  </si>
  <si>
    <t>New metals - other product</t>
  </si>
  <si>
    <t>Textiles</t>
  </si>
  <si>
    <t>Whole garment</t>
  </si>
  <si>
    <t>Re-sold as whole garment/textile</t>
  </si>
  <si>
    <t>Off-cuts</t>
  </si>
  <si>
    <t>Shredded</t>
  </si>
  <si>
    <t>Miscellaneous</t>
  </si>
  <si>
    <t>Light globes</t>
  </si>
  <si>
    <t>Printer cartridges</t>
  </si>
  <si>
    <t>Merged</t>
  </si>
  <si>
    <t>points</t>
  </si>
  <si>
    <t>PVC - 3 - Rigid</t>
  </si>
  <si>
    <t>PVC - 3- Flexible</t>
  </si>
  <si>
    <t>LDPE - 4 - Rigid</t>
  </si>
  <si>
    <t>LDPE - 4 - Flexible</t>
  </si>
  <si>
    <t>Polypropolene - 5 - Rigid</t>
  </si>
  <si>
    <t>New Polypropolene product</t>
  </si>
  <si>
    <t>Polypropolene - 5 - Flexible</t>
  </si>
  <si>
    <t>Polystyrene - 6 - Rigid</t>
  </si>
  <si>
    <t>New Polystyrene product</t>
  </si>
  <si>
    <t>Polystyrene - 6 - Expanded</t>
  </si>
  <si>
    <t>New Aluminium product</t>
  </si>
  <si>
    <t>New Ferrous metals product</t>
  </si>
  <si>
    <t>New Metals - other product</t>
  </si>
  <si>
    <t>used in compost or other organics process</t>
  </si>
  <si>
    <t>cardboard sorted by grade</t>
  </si>
  <si>
    <t>mixed paper bale</t>
  </si>
  <si>
    <t>mixed cardboard bale</t>
  </si>
  <si>
    <t>mixed paper and cardboard bale</t>
  </si>
  <si>
    <t>coffee cups</t>
  </si>
  <si>
    <t>re-sold as whole garment/textile</t>
  </si>
  <si>
    <t>shredded</t>
  </si>
  <si>
    <t>re-used</t>
  </si>
  <si>
    <t>mixed food waste</t>
  </si>
  <si>
    <t>Composted (soil improver/low-quality)</t>
  </si>
  <si>
    <t>food donation service</t>
  </si>
  <si>
    <t>consumed by humans or animals. No industrial processing applied.</t>
  </si>
  <si>
    <t>meat and bone</t>
  </si>
  <si>
    <t>collected for meat&amp;bone by-products</t>
  </si>
  <si>
    <t>fish waste</t>
  </si>
  <si>
    <t>collected for fish by-products</t>
  </si>
  <si>
    <t>mixed garden and timber waste</t>
  </si>
  <si>
    <t>timber pallets</t>
  </si>
  <si>
    <t>miscellaneous</t>
  </si>
  <si>
    <t>light globes</t>
  </si>
  <si>
    <t>batteries</t>
  </si>
  <si>
    <t>e-waste as a bulk item</t>
  </si>
  <si>
    <t>printer cartridges</t>
  </si>
  <si>
    <t>re-filled</t>
  </si>
  <si>
    <t>downcycled</t>
  </si>
  <si>
    <t>AWT or similar</t>
  </si>
  <si>
    <t>compostable packaging</t>
  </si>
  <si>
    <t xml:space="preserve">Threshold </t>
  </si>
  <si>
    <t>January</t>
  </si>
  <si>
    <t>General waste</t>
  </si>
  <si>
    <t>Mobile bin</t>
  </si>
  <si>
    <r>
      <t>m</t>
    </r>
    <r>
      <rPr>
        <sz val="11"/>
        <color theme="1"/>
        <rFont val="Calibri"/>
        <family val="2"/>
      </rPr>
      <t>³</t>
    </r>
  </si>
  <si>
    <t>February</t>
  </si>
  <si>
    <t>Mixed recycling</t>
  </si>
  <si>
    <t>Compactor</t>
  </si>
  <si>
    <t>L</t>
  </si>
  <si>
    <t>March</t>
  </si>
  <si>
    <t>Paper &amp; Cardboard</t>
  </si>
  <si>
    <t>Bags</t>
  </si>
  <si>
    <t>April</t>
  </si>
  <si>
    <t>Cardboard (compacted)</t>
  </si>
  <si>
    <t>Bales</t>
  </si>
  <si>
    <t>May</t>
  </si>
  <si>
    <t>Cage</t>
  </si>
  <si>
    <t>June</t>
  </si>
  <si>
    <t>July</t>
  </si>
  <si>
    <t>Cardboard</t>
  </si>
  <si>
    <t>August</t>
  </si>
  <si>
    <t>Organics</t>
  </si>
  <si>
    <t>September</t>
  </si>
  <si>
    <t>October</t>
  </si>
  <si>
    <t>November</t>
  </si>
  <si>
    <t>December</t>
  </si>
  <si>
    <r>
      <t>1.</t>
    </r>
    <r>
      <rPr>
        <sz val="7"/>
        <color theme="1"/>
        <rFont val="Times New Roman"/>
        <family val="1"/>
      </rPr>
      <t xml:space="preserve">   </t>
    </r>
    <r>
      <rPr>
        <sz val="10"/>
        <color theme="1"/>
        <rFont val="Arial"/>
        <family val="2"/>
      </rPr>
      <t>Where bins are tallied before midnight, but collected the following morning before the building opens. In this situation, on-site bin tallies can be shifted forward a day so they match the date of the waste contractor bin counts they relate to.</t>
    </r>
  </si>
  <si>
    <r>
      <t>2.</t>
    </r>
    <r>
      <rPr>
        <sz val="7"/>
        <color theme="1"/>
        <rFont val="Times New Roman"/>
        <family val="1"/>
      </rPr>
      <t xml:space="preserve">   </t>
    </r>
    <r>
      <rPr>
        <sz val="10"/>
        <color theme="1"/>
        <rFont val="Arial"/>
        <family val="2"/>
      </rPr>
      <t>Where bins are taken to the dock regardless of contents, but only presented for collection when full. In these cases, bin tallies for days between collections can be summed to the day they are collected.</t>
    </r>
  </si>
  <si>
    <t>Glass containers</t>
  </si>
  <si>
    <t>Crushed glass</t>
  </si>
  <si>
    <t>Plastic fines</t>
  </si>
  <si>
    <t>Mixed paper</t>
  </si>
  <si>
    <t>Mixed cardboard</t>
  </si>
  <si>
    <t>Mixed paper and cardboard</t>
  </si>
  <si>
    <t>Certified compostable packaging</t>
  </si>
  <si>
    <t>Mixed garden waste</t>
  </si>
  <si>
    <t>Untreated timber waste</t>
  </si>
  <si>
    <t>Textile scraps</t>
  </si>
  <si>
    <t>Food donations</t>
  </si>
  <si>
    <t>Paper/cardboard fines</t>
  </si>
  <si>
    <t>Test validations</t>
  </si>
  <si>
    <t>Unique Material Types</t>
  </si>
  <si>
    <t>Unique Material Categories</t>
  </si>
  <si>
    <t>Allowed data adjustments</t>
  </si>
  <si>
    <t xml:space="preserve"> View assessor comments</t>
  </si>
  <si>
    <t>View allowed data adjustments</t>
  </si>
  <si>
    <r>
      <rPr>
        <sz val="10"/>
        <color theme="7" tint="-0.249977111117893"/>
        <rFont val="Arial"/>
        <family val="2"/>
      </rPr>
      <t xml:space="preserve">Further information about the NABERS procedures for collecting and assessing data can be found in the NABERS Waste Rules v2.0. 
Details regarding the data verification check procedure are located in section 8.3.4 </t>
    </r>
    <r>
      <rPr>
        <i/>
        <sz val="10"/>
        <color theme="7" tint="-0.249977111117893"/>
        <rFont val="Arial"/>
        <family val="2"/>
      </rPr>
      <t>Testing an independent data source.</t>
    </r>
    <r>
      <rPr>
        <sz val="10"/>
        <color theme="7" tint="-0.249977111117893"/>
        <rFont val="Arial"/>
        <family val="2"/>
      </rPr>
      <t xml:space="preserve">
Contact the NABERS National Administrator if you have problems with this spreadsheet.</t>
    </r>
  </si>
  <si>
    <t xml:space="preserve">Assessor comments:
</t>
  </si>
  <si>
    <r>
      <t xml:space="preserve">To allow for a more realistic comparison with contractor collection data, NABERS will allow assessors to make specific adjustments to bin tally data when performing this test. If these practices happen on your site and you have altered any input data, </t>
    </r>
    <r>
      <rPr>
        <b/>
        <sz val="10"/>
        <color theme="1"/>
        <rFont val="Arial"/>
        <family val="2"/>
      </rPr>
      <t>highlight the changed data</t>
    </r>
    <r>
      <rPr>
        <sz val="10"/>
        <color theme="1"/>
        <rFont val="Arial"/>
        <family val="2"/>
      </rPr>
      <t xml:space="preserve"> and </t>
    </r>
    <r>
      <rPr>
        <b/>
        <sz val="10"/>
        <color theme="1"/>
        <rFont val="Arial"/>
        <family val="2"/>
      </rPr>
      <t>describe how and why you did this in the comment field</t>
    </r>
    <r>
      <rPr>
        <sz val="10"/>
        <color theme="1"/>
        <rFont val="Arial"/>
        <family val="2"/>
      </rPr>
      <t xml:space="preserve"> in the Bin Count Summary tab of this spreadsheet. </t>
    </r>
  </si>
  <si>
    <t xml:space="preserve">5. To include a Material Recovery Score, on the Composition Audit page of the Waste Platform select a value for the recovery potential of each waste type within each stream, verified by your investigation of the downstream material outcomes for each waste stream. </t>
  </si>
  <si>
    <t>If you have made any allowed data adustments for the data verification check, highlight the adjustments in the Bin Count Data tab and enter details about the adjustments in the comment field below. Please also note the relevant section of the rules or the ruling used to make the adjustment.</t>
  </si>
  <si>
    <t>Total collections:</t>
  </si>
  <si>
    <t xml:space="preserve">Audit date: </t>
  </si>
  <si>
    <t xml:space="preserve">Name of auditor: </t>
  </si>
  <si>
    <t xml:space="preserve">Material Stream audited: </t>
  </si>
  <si>
    <t xml:space="preserve">Total pre-sorted contamination (kg): </t>
  </si>
  <si>
    <t xml:space="preserve">Number and size of all bins audited: </t>
  </si>
  <si>
    <t>PET (1)</t>
  </si>
  <si>
    <t>HDPE (2)</t>
  </si>
  <si>
    <t>PVC (3) - rigid</t>
  </si>
  <si>
    <t>PVC (3) - flexible</t>
  </si>
  <si>
    <t>LDPE (4) - rigid</t>
  </si>
  <si>
    <t>LDPE (4) - flexible</t>
  </si>
  <si>
    <t>Polystyrene (6) - rigid</t>
  </si>
  <si>
    <t>Polystyrene (6) - expanded</t>
  </si>
  <si>
    <t>Other (7)</t>
  </si>
  <si>
    <t>Mixed soft and rigid plastics</t>
  </si>
  <si>
    <t>Rigid plastics - mixed</t>
  </si>
  <si>
    <t xml:space="preserve">The value in the Total Weight column below should be the combined net weight for that material type from all bins included in the audit of this material stream. </t>
  </si>
  <si>
    <t>Add extra rows to this table as needed by clicking the "Add row" button here --&gt;</t>
  </si>
  <si>
    <t>The tables below may be used to help determine the percentage splits of materials from mixed material bins, as per section 7.10 of the Waste Rules v2.0. The percentage values can then be transferred to the Composition Audit page of the Waste Platform to calculate the MRS value for each material stream. All weights requested are Net weights.</t>
  </si>
  <si>
    <t>This spreadsheet enables NABERS accredited assessors to fulfil the "testing an independent data source" requirements (section 8.3.4) and the data collection requirements for composition audits (section 7.10) of the NABERS Waste Rules v2.0. The completed spreadsheet must be uploaded to the Ratings page on the NABERS Waste Platform as part of the evidence for the rating.</t>
  </si>
  <si>
    <t>List of Waste Types</t>
  </si>
  <si>
    <t>Bin 1</t>
  </si>
  <si>
    <t>Bin 2</t>
  </si>
  <si>
    <t>Bin 3</t>
  </si>
  <si>
    <t>Bin 4</t>
  </si>
  <si>
    <t>Bin 5</t>
  </si>
  <si>
    <t>Bin 6</t>
  </si>
  <si>
    <t>Bin 7</t>
  </si>
  <si>
    <t>Bin 8</t>
  </si>
  <si>
    <t>Bin 9</t>
  </si>
  <si>
    <t>Bin 10</t>
  </si>
  <si>
    <t>Bin 11</t>
  </si>
  <si>
    <t>Bin 12</t>
  </si>
  <si>
    <t>Bin 13</t>
  </si>
  <si>
    <t>Bin 14</t>
  </si>
  <si>
    <t>Bin 15</t>
  </si>
  <si>
    <t>Bin 16</t>
  </si>
  <si>
    <t>Bin 17</t>
  </si>
  <si>
    <t>Bin 18</t>
  </si>
  <si>
    <t>Bin 19</t>
  </si>
  <si>
    <t>Bin 20</t>
  </si>
  <si>
    <t>hhhh</t>
  </si>
  <si>
    <t>Polypropylene (5) - rigid</t>
  </si>
  <si>
    <t>Polypropylene (5) - flexible</t>
  </si>
  <si>
    <t>Dry general waste</t>
  </si>
  <si>
    <t>Paper Towel</t>
  </si>
  <si>
    <t>Secure paper</t>
  </si>
  <si>
    <t>Green/garden waste</t>
  </si>
  <si>
    <t>Soft plastics</t>
  </si>
  <si>
    <t>Crushed Glass</t>
  </si>
  <si>
    <t>Polystyrene</t>
  </si>
  <si>
    <t>Coffee Cups</t>
  </si>
  <si>
    <t>Light globes/tubes</t>
  </si>
  <si>
    <t>PVC</t>
  </si>
  <si>
    <t>Fish and meat</t>
  </si>
  <si>
    <t>Food donation</t>
  </si>
  <si>
    <t>Mobile phones</t>
  </si>
  <si>
    <t>Coffee Pods</t>
  </si>
  <si>
    <t>Mattresses</t>
  </si>
  <si>
    <t>Pallets</t>
  </si>
  <si>
    <t>Sterilisation wraps</t>
  </si>
  <si>
    <t>CDS mixed recycling</t>
  </si>
  <si>
    <t>CDS plastic containers</t>
  </si>
  <si>
    <t>CDS aluminium cans</t>
  </si>
  <si>
    <t>CDS Glass Bottles</t>
  </si>
  <si>
    <t>CDS cartons</t>
  </si>
  <si>
    <t>End of life products</t>
  </si>
  <si>
    <t>Scrap Metal</t>
  </si>
  <si>
    <t>HDPE</t>
  </si>
  <si>
    <t>PET</t>
  </si>
  <si>
    <t>Polypropylene</t>
  </si>
  <si>
    <t>Hard Waste</t>
  </si>
  <si>
    <t>Grease Trap Waste</t>
  </si>
  <si>
    <t>Compostable packaging</t>
  </si>
  <si>
    <t>Soap</t>
  </si>
  <si>
    <t>Coffee grounds</t>
  </si>
  <si>
    <t>Compostable paper</t>
  </si>
  <si>
    <t>Clinical waste</t>
  </si>
  <si>
    <t>Sharps</t>
  </si>
  <si>
    <t>Sanitary waste (AHW)</t>
  </si>
  <si>
    <t>Radioactive waste</t>
  </si>
  <si>
    <t>Anatomical waste</t>
  </si>
  <si>
    <t>Pharmaceutical waste</t>
  </si>
  <si>
    <t>Chemical waste</t>
  </si>
  <si>
    <t>Cytotoxic waste</t>
  </si>
  <si>
    <t>Crate/Box</t>
  </si>
  <si>
    <t>Vessel/Tank</t>
  </si>
  <si>
    <t>Front Lift</t>
  </si>
  <si>
    <t>Drum</t>
  </si>
  <si>
    <t>Liquid Waste Truck</t>
  </si>
  <si>
    <t>Skip Bin</t>
  </si>
  <si>
    <t>Sharps Bin</t>
  </si>
  <si>
    <t>List of Equipment types</t>
  </si>
  <si>
    <t>Default units</t>
  </si>
  <si>
    <t>v3.5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</si>
</sst>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kg&quot;"/>
    <numFmt numFmtId="165" formatCode="[$-C09]dd\-mmmm\-yyyy;@"/>
  </numFmts>
  <fonts count="38">
    <font>
      <sz val="11"/>
      <color theme="1"/>
      <name val="Calibri"/>
      <family val="2"/>
      <scheme val="minor"/>
    </font>
    <font>
      <sz val="11"/>
      <color theme="1"/>
      <name val="Calibri"/>
      <family val="2"/>
      <scheme val="minor"/>
    </font>
    <font>
      <sz val="11"/>
      <color theme="1"/>
      <name val="Calibri"/>
      <family val="2"/>
    </font>
    <font>
      <sz val="12"/>
      <color theme="1"/>
      <name val="Calibri"/>
      <family val="2"/>
      <scheme val="minor"/>
    </font>
    <font>
      <sz val="11"/>
      <color theme="1"/>
      <name val="Arial"/>
      <family val="2"/>
    </font>
    <font>
      <b/>
      <sz val="11"/>
      <color theme="0"/>
      <name val="Arial"/>
      <family val="2"/>
    </font>
    <font>
      <sz val="12"/>
      <color theme="1"/>
      <name val="Arial"/>
      <family val="2"/>
    </font>
    <font>
      <sz val="10"/>
      <color theme="1"/>
      <name val="Arial"/>
      <family val="2"/>
    </font>
    <font>
      <sz val="10"/>
      <name val="CalQ"/>
    </font>
    <font>
      <sz val="10"/>
      <color theme="2"/>
      <name val="CalQ"/>
    </font>
    <font>
      <b/>
      <sz val="16"/>
      <color rgb="FF00799A"/>
      <name val="Arial"/>
      <family val="2"/>
    </font>
    <font>
      <b/>
      <sz val="8"/>
      <color rgb="FF0087A1"/>
      <name val="Arial"/>
      <family val="2"/>
    </font>
    <font>
      <sz val="8"/>
      <color rgb="FF0087A1"/>
      <name val="Arial"/>
      <family val="2"/>
    </font>
    <font>
      <sz val="8.5"/>
      <color theme="1"/>
      <name val="Arial"/>
      <family val="2"/>
    </font>
    <font>
      <b/>
      <sz val="12"/>
      <color rgb="FF0095B5"/>
      <name val="Arial"/>
      <family val="2"/>
    </font>
    <font>
      <b/>
      <sz val="10"/>
      <color rgb="FF00799A"/>
      <name val="Arial"/>
      <family val="2"/>
    </font>
    <font>
      <sz val="10"/>
      <color rgb="FF00799A"/>
      <name val="Arial"/>
      <family val="2"/>
    </font>
    <font>
      <b/>
      <sz val="13"/>
      <name val="Arial"/>
      <family val="2"/>
    </font>
    <font>
      <b/>
      <sz val="8.5"/>
      <color rgb="FF0087A1"/>
      <name val="Arial"/>
      <family val="2"/>
    </font>
    <font>
      <sz val="8.5"/>
      <color rgb="FF0087A1"/>
      <name val="Calibri"/>
      <family val="2"/>
      <scheme val="minor"/>
    </font>
    <font>
      <b/>
      <sz val="10"/>
      <color theme="1"/>
      <name val="Arial"/>
      <family val="2"/>
    </font>
    <font>
      <b/>
      <sz val="8.5"/>
      <color rgb="FF0087A2"/>
      <name val="Arial"/>
      <family val="2"/>
    </font>
    <font>
      <b/>
      <sz val="10"/>
      <color rgb="FF006C88"/>
      <name val="Arial"/>
      <family val="2"/>
    </font>
    <font>
      <b/>
      <sz val="10"/>
      <color rgb="FF007298"/>
      <name val="Arial"/>
      <family val="2"/>
    </font>
    <font>
      <sz val="10"/>
      <color theme="1"/>
      <name val="Calibri"/>
      <family val="2"/>
    </font>
    <font>
      <b/>
      <sz val="11"/>
      <name val="Arial"/>
      <family val="2"/>
    </font>
    <font>
      <b/>
      <sz val="11"/>
      <color theme="1"/>
      <name val="Arial"/>
      <family val="2"/>
    </font>
    <font>
      <b/>
      <sz val="14"/>
      <color rgb="FF007298"/>
      <name val="Arial"/>
      <family val="2"/>
    </font>
    <font>
      <sz val="7"/>
      <color theme="1"/>
      <name val="Times New Roman"/>
      <family val="1"/>
    </font>
    <font>
      <b/>
      <sz val="11"/>
      <color theme="1"/>
      <name val="Calibri"/>
      <family val="2"/>
      <scheme val="minor"/>
    </font>
    <font>
      <b/>
      <sz val="10"/>
      <color theme="0"/>
      <name val="Arial"/>
      <family val="2"/>
    </font>
    <font>
      <b/>
      <u/>
      <sz val="16"/>
      <color theme="1"/>
      <name val="Arial"/>
      <family val="2"/>
    </font>
    <font>
      <u/>
      <sz val="11"/>
      <color theme="10"/>
      <name val="Calibri"/>
      <family val="2"/>
      <scheme val="minor"/>
    </font>
    <font>
      <i/>
      <sz val="10"/>
      <color theme="7" tint="-0.249977111117893"/>
      <name val="Arial"/>
      <family val="2"/>
    </font>
    <font>
      <sz val="10"/>
      <color theme="7" tint="-0.249977111117893"/>
      <name val="Arial"/>
      <family val="2"/>
    </font>
    <font>
      <b/>
      <sz val="11"/>
      <color theme="0"/>
      <name val="Calibri"/>
      <family val="2"/>
      <scheme val="minor"/>
    </font>
    <font>
      <sz val="11"/>
      <name val="Calibri"/>
      <family val="2"/>
      <scheme val="minor"/>
    </font>
    <font>
      <b/>
      <sz val="12"/>
      <color theme="1"/>
      <name val="Arial"/>
      <family val="2"/>
    </font>
  </fonts>
  <fills count="20">
    <fill>
      <patternFill patternType="none"/>
    </fill>
    <fill>
      <patternFill patternType="gray125"/>
    </fill>
    <fill>
      <patternFill patternType="solid">
        <fgColor rgb="FF006C88"/>
        <bgColor indexed="64"/>
      </patternFill>
    </fill>
    <fill>
      <patternFill patternType="solid">
        <fgColor rgb="FFFFFFFF"/>
        <bgColor indexed="64"/>
      </patternFill>
    </fill>
    <fill>
      <patternFill patternType="solid">
        <fgColor theme="6" tint="0.59999389629810485"/>
        <bgColor indexed="64"/>
      </patternFill>
    </fill>
    <fill>
      <patternFill patternType="solid">
        <fgColor rgb="FF808080"/>
        <bgColor indexed="64"/>
      </patternFill>
    </fill>
    <fill>
      <patternFill patternType="solid">
        <fgColor theme="0"/>
        <bgColor indexed="64"/>
      </patternFill>
    </fill>
    <fill>
      <patternFill patternType="solid">
        <fgColor rgb="FF007298"/>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CFEAEF"/>
        <bgColor indexed="64"/>
      </patternFill>
    </fill>
    <fill>
      <patternFill patternType="solid">
        <fgColor rgb="FFEEEBEA"/>
        <bgColor indexed="64"/>
      </patternFill>
    </fill>
    <fill>
      <patternFill patternType="solid">
        <fgColor rgb="FFBEBFC1"/>
        <bgColor indexed="64"/>
      </patternFill>
    </fill>
    <fill>
      <patternFill patternType="solid">
        <fgColor rgb="FFFFFFE7"/>
        <bgColor indexed="64"/>
      </patternFill>
    </fill>
    <fill>
      <patternFill patternType="solid">
        <fgColor theme="5" tint="0.79998168889431442"/>
        <bgColor indexed="64"/>
      </patternFill>
    </fill>
  </fills>
  <borders count="32">
    <border>
      <left/>
      <right/>
      <top/>
      <bottom/>
      <diagonal/>
    </border>
    <border>
      <left style="medium">
        <color rgb="FF007298"/>
      </left>
      <right/>
      <top style="medium">
        <color rgb="FF007298"/>
      </top>
      <bottom/>
      <diagonal/>
    </border>
    <border>
      <left/>
      <right/>
      <top style="medium">
        <color rgb="FF007298"/>
      </top>
      <bottom/>
      <diagonal/>
    </border>
    <border>
      <left/>
      <right style="medium">
        <color rgb="FF007298"/>
      </right>
      <top style="medium">
        <color rgb="FF007298"/>
      </top>
      <bottom/>
      <diagonal/>
    </border>
    <border>
      <left style="medium">
        <color rgb="FF007298"/>
      </left>
      <right/>
      <top/>
      <bottom/>
      <diagonal/>
    </border>
    <border>
      <left/>
      <right style="medium">
        <color rgb="FF007298"/>
      </right>
      <top/>
      <bottom/>
      <diagonal/>
    </border>
    <border>
      <left style="medium">
        <color rgb="FF007298"/>
      </left>
      <right/>
      <top/>
      <bottom style="medium">
        <color rgb="FF007298"/>
      </bottom>
      <diagonal/>
    </border>
    <border>
      <left/>
      <right/>
      <top/>
      <bottom style="medium">
        <color rgb="FF007298"/>
      </bottom>
      <diagonal/>
    </border>
    <border>
      <left/>
      <right style="medium">
        <color rgb="FF007298"/>
      </right>
      <top/>
      <bottom style="medium">
        <color rgb="FF007298"/>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medium">
        <color rgb="FF007298"/>
      </right>
      <top/>
      <bottom/>
      <diagonal/>
    </border>
    <border>
      <left style="thin">
        <color indexed="64"/>
      </left>
      <right style="medium">
        <color rgb="FF007298"/>
      </right>
      <top style="thin">
        <color indexed="64"/>
      </top>
      <bottom style="medium">
        <color rgb="FF007298"/>
      </bottom>
      <diagonal/>
    </border>
    <border>
      <left style="thin">
        <color indexed="64"/>
      </left>
      <right style="thin">
        <color indexed="64"/>
      </right>
      <top style="thin">
        <color indexed="64"/>
      </top>
      <bottom style="medium">
        <color rgb="FF007298"/>
      </bottom>
      <diagonal/>
    </border>
    <border>
      <left style="thin">
        <color indexed="64"/>
      </left>
      <right style="medium">
        <color rgb="FF007298"/>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s>
  <cellStyleXfs count="4">
    <xf numFmtId="0" fontId="0" fillId="0" borderId="0"/>
    <xf numFmtId="9" fontId="1" fillId="0" borderId="0" applyFont="0" applyFill="0" applyBorder="0" applyAlignment="0" applyProtection="0"/>
    <xf numFmtId="0" fontId="3" fillId="0" borderId="0"/>
    <xf numFmtId="0" fontId="32" fillId="0" borderId="0" applyNumberFormat="0" applyFill="0" applyBorder="0" applyAlignment="0" applyProtection="0"/>
  </cellStyleXfs>
  <cellXfs count="194">
    <xf numFmtId="0" fontId="0" fillId="0" borderId="0" xfId="0"/>
    <xf numFmtId="9" fontId="0" fillId="0" borderId="0" xfId="0" applyNumberFormat="1" applyAlignment="1">
      <alignment horizontal="center"/>
    </xf>
    <xf numFmtId="0" fontId="4" fillId="0" borderId="0" xfId="0" applyFont="1"/>
    <xf numFmtId="0" fontId="6" fillId="0" borderId="0" xfId="0" applyFont="1" applyAlignment="1">
      <alignment horizontal="center" vertical="center"/>
    </xf>
    <xf numFmtId="0" fontId="6" fillId="0" borderId="0" xfId="0" applyFont="1" applyAlignment="1">
      <alignment vertical="center"/>
    </xf>
    <xf numFmtId="0" fontId="4" fillId="0" borderId="0" xfId="0" applyFont="1" applyAlignment="1">
      <alignment horizontal="center" vertical="center" wrapText="1"/>
    </xf>
    <xf numFmtId="9" fontId="4" fillId="0" borderId="0" xfId="1" applyFont="1" applyAlignment="1">
      <alignment horizontal="center"/>
    </xf>
    <xf numFmtId="14" fontId="4" fillId="0" borderId="0" xfId="0" applyNumberFormat="1" applyFont="1"/>
    <xf numFmtId="0" fontId="3" fillId="3" borderId="0" xfId="2" applyFill="1"/>
    <xf numFmtId="0" fontId="3" fillId="0" borderId="0" xfId="2"/>
    <xf numFmtId="0" fontId="8" fillId="3" borderId="0" xfId="2" applyFont="1" applyFill="1" applyProtection="1">
      <protection hidden="1"/>
    </xf>
    <xf numFmtId="0" fontId="9" fillId="4" borderId="0" xfId="2" applyFont="1" applyFill="1" applyProtection="1">
      <protection hidden="1"/>
    </xf>
    <xf numFmtId="0" fontId="8" fillId="4" borderId="0" xfId="2" applyFont="1" applyFill="1" applyProtection="1">
      <protection hidden="1"/>
    </xf>
    <xf numFmtId="0" fontId="10" fillId="4" borderId="0" xfId="2" applyFont="1" applyFill="1" applyProtection="1">
      <protection hidden="1"/>
    </xf>
    <xf numFmtId="0" fontId="10" fillId="4" borderId="0" xfId="2" applyFont="1" applyFill="1" applyAlignment="1" applyProtection="1">
      <alignment vertical="top" wrapText="1"/>
      <protection hidden="1"/>
    </xf>
    <xf numFmtId="0" fontId="11" fillId="4" borderId="0" xfId="2" applyFont="1" applyFill="1" applyAlignment="1" applyProtection="1">
      <alignment vertical="top" wrapText="1"/>
      <protection hidden="1"/>
    </xf>
    <xf numFmtId="0" fontId="13" fillId="0" borderId="0" xfId="2" applyFont="1" applyAlignment="1">
      <alignment wrapText="1"/>
    </xf>
    <xf numFmtId="0" fontId="14" fillId="3" borderId="0" xfId="2" applyFont="1" applyFill="1" applyProtection="1">
      <protection hidden="1"/>
    </xf>
    <xf numFmtId="0" fontId="15" fillId="3" borderId="0" xfId="2" applyFont="1" applyFill="1" applyAlignment="1" applyProtection="1">
      <alignment horizontal="left"/>
      <protection hidden="1"/>
    </xf>
    <xf numFmtId="0" fontId="17" fillId="3" borderId="0" xfId="2" applyFont="1" applyFill="1" applyProtection="1">
      <protection hidden="1"/>
    </xf>
    <xf numFmtId="0" fontId="18" fillId="0" borderId="0" xfId="2" applyFont="1" applyAlignment="1">
      <alignment vertical="center"/>
    </xf>
    <xf numFmtId="0" fontId="19" fillId="0" borderId="0" xfId="2" applyFont="1"/>
    <xf numFmtId="0" fontId="21" fillId="0" borderId="0" xfId="2" applyFont="1" applyAlignment="1">
      <alignment vertical="center"/>
    </xf>
    <xf numFmtId="0" fontId="22" fillId="3" borderId="0" xfId="2" applyFont="1" applyFill="1" applyAlignment="1" applyProtection="1">
      <alignment horizontal="left" vertical="center"/>
      <protection hidden="1"/>
    </xf>
    <xf numFmtId="0" fontId="7" fillId="0" borderId="0" xfId="0" applyFont="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9" fontId="7" fillId="5" borderId="0" xfId="1" applyFont="1" applyFill="1" applyBorder="1" applyAlignment="1" applyProtection="1">
      <alignment horizontal="center" vertical="center"/>
      <protection hidden="1"/>
    </xf>
    <xf numFmtId="9" fontId="7" fillId="5" borderId="0" xfId="1" applyFont="1" applyFill="1" applyBorder="1" applyAlignment="1" applyProtection="1">
      <alignment horizontal="center"/>
      <protection hidden="1"/>
    </xf>
    <xf numFmtId="14" fontId="7" fillId="5" borderId="4" xfId="0" applyNumberFormat="1" applyFont="1" applyFill="1" applyBorder="1" applyProtection="1">
      <protection hidden="1"/>
    </xf>
    <xf numFmtId="14" fontId="7" fillId="5" borderId="6" xfId="0" applyNumberFormat="1" applyFont="1" applyFill="1" applyBorder="1" applyProtection="1">
      <protection hidden="1"/>
    </xf>
    <xf numFmtId="0" fontId="25" fillId="0" borderId="1" xfId="0" applyFont="1" applyBorder="1"/>
    <xf numFmtId="0" fontId="25" fillId="0" borderId="4" xfId="0" applyFont="1" applyBorder="1"/>
    <xf numFmtId="0" fontId="25" fillId="0" borderId="6" xfId="0" applyFont="1" applyBorder="1"/>
    <xf numFmtId="0" fontId="3" fillId="6" borderId="0" xfId="2" applyFill="1"/>
    <xf numFmtId="0" fontId="4" fillId="6" borderId="0" xfId="0" applyFont="1" applyFill="1"/>
    <xf numFmtId="0" fontId="29" fillId="0" borderId="0" xfId="0" applyFont="1" applyAlignment="1">
      <alignment horizontal="center" vertical="center" wrapText="1"/>
    </xf>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30" fillId="7" borderId="4" xfId="0" applyFont="1" applyFill="1" applyBorder="1" applyAlignment="1">
      <alignment horizontal="center" vertical="center"/>
    </xf>
    <xf numFmtId="0" fontId="30" fillId="7" borderId="0" xfId="0" applyFont="1" applyFill="1" applyAlignment="1">
      <alignment horizontal="center" vertical="center" wrapText="1"/>
    </xf>
    <xf numFmtId="0" fontId="30" fillId="7" borderId="5" xfId="0" applyFont="1" applyFill="1" applyBorder="1" applyAlignment="1">
      <alignment horizontal="center" vertical="center" wrapText="1"/>
    </xf>
    <xf numFmtId="9" fontId="7" fillId="9" borderId="0" xfId="1" applyFont="1" applyFill="1" applyBorder="1" applyAlignment="1" applyProtection="1">
      <alignment horizontal="center"/>
      <protection hidden="1"/>
    </xf>
    <xf numFmtId="0" fontId="7" fillId="0" borderId="4" xfId="0" applyFont="1" applyBorder="1" applyAlignment="1" applyProtection="1">
      <alignment horizontal="center" vertical="center"/>
      <protection locked="0"/>
    </xf>
    <xf numFmtId="0" fontId="7" fillId="5" borderId="5" xfId="0" applyFont="1" applyFill="1" applyBorder="1" applyAlignment="1" applyProtection="1">
      <alignment horizontal="center"/>
      <protection hidden="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9" fontId="7" fillId="9" borderId="7" xfId="1" applyFont="1" applyFill="1" applyBorder="1" applyAlignment="1" applyProtection="1">
      <alignment horizontal="center"/>
      <protection hidden="1"/>
    </xf>
    <xf numFmtId="0" fontId="7" fillId="5" borderId="8" xfId="0" applyFont="1" applyFill="1" applyBorder="1" applyAlignment="1" applyProtection="1">
      <alignment horizontal="center"/>
      <protection hidden="1"/>
    </xf>
    <xf numFmtId="10" fontId="4" fillId="0" borderId="0" xfId="0" applyNumberFormat="1" applyFont="1"/>
    <xf numFmtId="9" fontId="4" fillId="0" borderId="0" xfId="0" applyNumberFormat="1" applyFont="1"/>
    <xf numFmtId="9" fontId="7" fillId="5" borderId="0" xfId="1" applyFont="1" applyFill="1" applyBorder="1" applyAlignment="1" applyProtection="1">
      <alignment horizontal="center" vertical="center" wrapText="1"/>
      <protection hidden="1"/>
    </xf>
    <xf numFmtId="0" fontId="7" fillId="10" borderId="19" xfId="0" applyFont="1" applyFill="1" applyBorder="1" applyAlignment="1">
      <alignment horizontal="center" vertical="center"/>
    </xf>
    <xf numFmtId="0" fontId="7" fillId="10" borderId="20" xfId="0" applyFont="1" applyFill="1" applyBorder="1" applyAlignment="1">
      <alignment horizontal="center" vertical="center"/>
    </xf>
    <xf numFmtId="0" fontId="7" fillId="10" borderId="21" xfId="0" applyFont="1" applyFill="1" applyBorder="1" applyAlignment="1">
      <alignment horizontal="center" vertical="center"/>
    </xf>
    <xf numFmtId="0" fontId="7" fillId="10" borderId="22" xfId="0" applyFont="1" applyFill="1" applyBorder="1" applyAlignment="1">
      <alignment horizontal="center" vertical="center"/>
    </xf>
    <xf numFmtId="0" fontId="7" fillId="10" borderId="23" xfId="0" applyFont="1" applyFill="1" applyBorder="1" applyAlignment="1">
      <alignment horizontal="center" vertical="center"/>
    </xf>
    <xf numFmtId="0" fontId="7" fillId="10" borderId="9" xfId="0" applyFont="1" applyFill="1" applyBorder="1" applyAlignment="1">
      <alignment horizontal="center" vertical="center"/>
    </xf>
    <xf numFmtId="9" fontId="4" fillId="11" borderId="0" xfId="1" applyFont="1" applyFill="1" applyAlignment="1">
      <alignment horizontal="center"/>
    </xf>
    <xf numFmtId="0" fontId="0" fillId="12" borderId="0" xfId="0" applyFill="1"/>
    <xf numFmtId="0" fontId="0" fillId="12" borderId="0" xfId="0" applyFill="1" applyAlignment="1">
      <alignment vertical="center"/>
    </xf>
    <xf numFmtId="0" fontId="0" fillId="13" borderId="0" xfId="0" applyFill="1"/>
    <xf numFmtId="0" fontId="0" fillId="12" borderId="0" xfId="0" applyFill="1" applyAlignment="1">
      <alignment wrapText="1"/>
    </xf>
    <xf numFmtId="0" fontId="0" fillId="13" borderId="0" xfId="0" applyFill="1" applyAlignment="1">
      <alignment wrapText="1"/>
    </xf>
    <xf numFmtId="0" fontId="0" fillId="14" borderId="0" xfId="0" applyFill="1"/>
    <xf numFmtId="0" fontId="0" fillId="11" borderId="0" xfId="0" applyFill="1"/>
    <xf numFmtId="0" fontId="0" fillId="10" borderId="0" xfId="0" applyFill="1"/>
    <xf numFmtId="0" fontId="29" fillId="0" borderId="0" xfId="0" applyFont="1" applyAlignment="1">
      <alignment horizontal="left" vertical="center" wrapText="1"/>
    </xf>
    <xf numFmtId="0" fontId="4" fillId="6" borderId="0" xfId="0" applyFont="1" applyFill="1" applyAlignment="1">
      <alignment horizontal="left" wrapText="1"/>
    </xf>
    <xf numFmtId="0" fontId="27" fillId="3" borderId="0" xfId="2" applyFont="1" applyFill="1" applyAlignment="1">
      <alignment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26" fillId="0" borderId="0" xfId="0" applyFont="1" applyAlignment="1">
      <alignment horizontal="right" wrapText="1"/>
    </xf>
    <xf numFmtId="0" fontId="26" fillId="0" borderId="0" xfId="0" applyFont="1" applyAlignment="1">
      <alignment horizontal="center"/>
    </xf>
    <xf numFmtId="14" fontId="7" fillId="5" borderId="4" xfId="0" applyNumberFormat="1" applyFont="1" applyFill="1" applyBorder="1" applyAlignment="1" applyProtection="1">
      <alignment horizontal="right"/>
      <protection hidden="1"/>
    </xf>
    <xf numFmtId="14" fontId="7" fillId="5" borderId="6" xfId="0" applyNumberFormat="1" applyFont="1" applyFill="1" applyBorder="1" applyAlignment="1" applyProtection="1">
      <alignment horizontal="right"/>
      <protection hidden="1"/>
    </xf>
    <xf numFmtId="0" fontId="5" fillId="7" borderId="10" xfId="0" applyFont="1" applyFill="1" applyBorder="1" applyAlignment="1" applyProtection="1">
      <alignment horizontal="center" vertical="center" wrapText="1"/>
      <protection hidden="1"/>
    </xf>
    <xf numFmtId="0" fontId="0" fillId="0" borderId="24" xfId="0" applyBorder="1" applyAlignment="1" applyProtection="1">
      <alignment horizontal="right"/>
      <protection hidden="1"/>
    </xf>
    <xf numFmtId="0" fontId="0" fillId="0" borderId="26" xfId="0" applyBorder="1" applyAlignment="1" applyProtection="1">
      <alignment horizontal="right"/>
      <protection hidden="1"/>
    </xf>
    <xf numFmtId="0" fontId="0" fillId="0" borderId="25" xfId="0" applyBorder="1" applyAlignment="1" applyProtection="1">
      <alignment horizontal="right"/>
      <protection hidden="1"/>
    </xf>
    <xf numFmtId="0" fontId="5" fillId="7" borderId="18" xfId="0" applyFont="1" applyFill="1" applyBorder="1" applyAlignment="1" applyProtection="1">
      <alignment horizontal="center" vertical="center" wrapText="1"/>
      <protection hidden="1"/>
    </xf>
    <xf numFmtId="0" fontId="5" fillId="7" borderId="9" xfId="0" applyFont="1" applyFill="1" applyBorder="1" applyAlignment="1" applyProtection="1">
      <alignment horizontal="center" vertical="center" wrapText="1"/>
      <protection hidden="1"/>
    </xf>
    <xf numFmtId="0" fontId="0" fillId="0" borderId="0" xfId="0" applyProtection="1">
      <protection hidden="1"/>
    </xf>
    <xf numFmtId="164" fontId="35" fillId="7" borderId="15" xfId="0" applyNumberFormat="1" applyFont="1" applyFill="1" applyBorder="1" applyProtection="1">
      <protection hidden="1"/>
    </xf>
    <xf numFmtId="10" fontId="35" fillId="7" borderId="31" xfId="0" applyNumberFormat="1" applyFont="1" applyFill="1" applyBorder="1" applyProtection="1">
      <protection hidden="1"/>
    </xf>
    <xf numFmtId="0" fontId="35" fillId="7" borderId="12" xfId="0" applyFont="1" applyFill="1" applyBorder="1" applyProtection="1">
      <protection hidden="1"/>
    </xf>
    <xf numFmtId="0" fontId="35" fillId="7" borderId="12" xfId="0" applyFont="1" applyFill="1" applyBorder="1" applyAlignment="1" applyProtection="1">
      <alignment horizontal="right"/>
      <protection hidden="1"/>
    </xf>
    <xf numFmtId="0" fontId="0" fillId="16" borderId="0" xfId="0" applyFill="1" applyProtection="1">
      <protection hidden="1"/>
    </xf>
    <xf numFmtId="0" fontId="0" fillId="16" borderId="0" xfId="0" applyFill="1" applyAlignment="1" applyProtection="1">
      <alignment vertical="center" wrapText="1"/>
      <protection hidden="1"/>
    </xf>
    <xf numFmtId="0" fontId="22" fillId="16" borderId="0" xfId="2" applyFont="1" applyFill="1" applyAlignment="1" applyProtection="1">
      <alignment horizontal="left"/>
      <protection hidden="1"/>
    </xf>
    <xf numFmtId="0" fontId="0" fillId="16" borderId="0" xfId="0" applyFill="1" applyAlignment="1" applyProtection="1">
      <alignment wrapText="1"/>
      <protection hidden="1"/>
    </xf>
    <xf numFmtId="0" fontId="22" fillId="16" borderId="0" xfId="2" applyFont="1" applyFill="1" applyProtection="1">
      <protection hidden="1"/>
    </xf>
    <xf numFmtId="0" fontId="0" fillId="0" borderId="0" xfId="0" applyAlignment="1" applyProtection="1">
      <alignment wrapText="1"/>
      <protection hidden="1"/>
    </xf>
    <xf numFmtId="0" fontId="22" fillId="16" borderId="0" xfId="2" applyFont="1" applyFill="1" applyAlignment="1" applyProtection="1">
      <alignment horizontal="left" vertical="center"/>
      <protection hidden="1"/>
    </xf>
    <xf numFmtId="0" fontId="0" fillId="15" borderId="0" xfId="0" applyFill="1" applyProtection="1">
      <protection hidden="1"/>
    </xf>
    <xf numFmtId="0" fontId="0" fillId="15" borderId="0" xfId="0" applyFill="1" applyAlignment="1" applyProtection="1">
      <alignment wrapText="1"/>
      <protection hidden="1"/>
    </xf>
    <xf numFmtId="0" fontId="22" fillId="15" borderId="0" xfId="2" applyFont="1" applyFill="1" applyAlignment="1" applyProtection="1">
      <alignment horizontal="left"/>
      <protection hidden="1"/>
    </xf>
    <xf numFmtId="0" fontId="22" fillId="15" borderId="0" xfId="2" applyFont="1" applyFill="1" applyAlignment="1" applyProtection="1">
      <alignment horizontal="left" vertical="center"/>
      <protection hidden="1"/>
    </xf>
    <xf numFmtId="0" fontId="0" fillId="18" borderId="0" xfId="0" applyFill="1" applyProtection="1">
      <protection hidden="1"/>
    </xf>
    <xf numFmtId="0" fontId="0" fillId="18" borderId="0" xfId="0" applyFill="1" applyAlignment="1" applyProtection="1">
      <alignment wrapText="1"/>
      <protection hidden="1"/>
    </xf>
    <xf numFmtId="0" fontId="22" fillId="18" borderId="0" xfId="2" applyFont="1" applyFill="1" applyAlignment="1" applyProtection="1">
      <alignment horizontal="left"/>
      <protection hidden="1"/>
    </xf>
    <xf numFmtId="0" fontId="22" fillId="18" borderId="0" xfId="2" applyFont="1" applyFill="1" applyAlignment="1" applyProtection="1">
      <alignment horizontal="left" vertical="center"/>
      <protection hidden="1"/>
    </xf>
    <xf numFmtId="0" fontId="0" fillId="19" borderId="0" xfId="0" applyFill="1" applyProtection="1">
      <protection hidden="1"/>
    </xf>
    <xf numFmtId="0" fontId="0" fillId="19" borderId="0" xfId="0" applyFill="1" applyAlignment="1" applyProtection="1">
      <alignment wrapText="1"/>
      <protection hidden="1"/>
    </xf>
    <xf numFmtId="0" fontId="22" fillId="19" borderId="0" xfId="2" applyFont="1" applyFill="1" applyAlignment="1" applyProtection="1">
      <alignment horizontal="left"/>
      <protection hidden="1"/>
    </xf>
    <xf numFmtId="0" fontId="22" fillId="19" borderId="0" xfId="2" applyFont="1" applyFill="1" applyAlignment="1" applyProtection="1">
      <alignment horizontal="left" vertical="center"/>
      <protection hidden="1"/>
    </xf>
    <xf numFmtId="0" fontId="0" fillId="17" borderId="0" xfId="0" applyFill="1" applyProtection="1">
      <protection hidden="1"/>
    </xf>
    <xf numFmtId="0" fontId="0" fillId="17" borderId="0" xfId="0" applyFill="1" applyAlignment="1" applyProtection="1">
      <alignment wrapText="1"/>
      <protection hidden="1"/>
    </xf>
    <xf numFmtId="0" fontId="22" fillId="17" borderId="0" xfId="2" applyFont="1" applyFill="1" applyAlignment="1" applyProtection="1">
      <alignment horizontal="left"/>
      <protection hidden="1"/>
    </xf>
    <xf numFmtId="0" fontId="22" fillId="17" borderId="0" xfId="2" applyFont="1" applyFill="1" applyAlignment="1" applyProtection="1">
      <alignment horizontal="left" vertical="center"/>
      <protection hidden="1"/>
    </xf>
    <xf numFmtId="0" fontId="0" fillId="16" borderId="0" xfId="0" applyFill="1" applyAlignment="1" applyProtection="1">
      <alignment vertical="top"/>
      <protection hidden="1"/>
    </xf>
    <xf numFmtId="0" fontId="0" fillId="16" borderId="7" xfId="0" applyFill="1" applyBorder="1" applyAlignment="1" applyProtection="1">
      <alignment vertical="top"/>
      <protection hidden="1"/>
    </xf>
    <xf numFmtId="0" fontId="0" fillId="15" borderId="0" xfId="0" applyFill="1" applyAlignment="1" applyProtection="1">
      <alignment vertical="top" wrapText="1"/>
      <protection hidden="1"/>
    </xf>
    <xf numFmtId="0" fontId="0" fillId="15" borderId="0" xfId="0" applyFill="1" applyAlignment="1" applyProtection="1">
      <alignment vertical="top"/>
      <protection hidden="1"/>
    </xf>
    <xf numFmtId="0" fontId="0" fillId="18" borderId="0" xfId="0" applyFill="1" applyAlignment="1" applyProtection="1">
      <alignment vertical="top" wrapText="1"/>
      <protection hidden="1"/>
    </xf>
    <xf numFmtId="0" fontId="0" fillId="18" borderId="0" xfId="0" applyFill="1" applyAlignment="1" applyProtection="1">
      <alignment vertical="top"/>
      <protection hidden="1"/>
    </xf>
    <xf numFmtId="0" fontId="0" fillId="19" borderId="0" xfId="0" applyFill="1" applyAlignment="1" applyProtection="1">
      <alignment vertical="top" wrapText="1"/>
      <protection hidden="1"/>
    </xf>
    <xf numFmtId="0" fontId="0" fillId="19" borderId="0" xfId="0" applyFill="1" applyAlignment="1" applyProtection="1">
      <alignment vertical="top"/>
      <protection hidden="1"/>
    </xf>
    <xf numFmtId="0" fontId="0" fillId="17" borderId="0" xfId="0" applyFill="1" applyAlignment="1" applyProtection="1">
      <alignment vertical="top" wrapText="1"/>
      <protection hidden="1"/>
    </xf>
    <xf numFmtId="0" fontId="0" fillId="17" borderId="0" xfId="0" applyFill="1" applyAlignment="1" applyProtection="1">
      <alignment vertical="top"/>
      <protection hidden="1"/>
    </xf>
    <xf numFmtId="0" fontId="36" fillId="0" borderId="17" xfId="0" applyFont="1" applyBorder="1" applyProtection="1">
      <protection locked="0"/>
    </xf>
    <xf numFmtId="0" fontId="36" fillId="0" borderId="12" xfId="0" applyFont="1" applyBorder="1" applyProtection="1">
      <protection locked="0"/>
    </xf>
    <xf numFmtId="164" fontId="36" fillId="0" borderId="12" xfId="0" applyNumberFormat="1" applyFont="1" applyBorder="1" applyProtection="1">
      <protection locked="0"/>
    </xf>
    <xf numFmtId="10" fontId="36" fillId="8" borderId="13" xfId="1" applyNumberFormat="1" applyFont="1" applyFill="1" applyBorder="1" applyProtection="1">
      <protection hidden="1"/>
    </xf>
    <xf numFmtId="0" fontId="16" fillId="3" borderId="0" xfId="2" applyFont="1" applyFill="1" applyAlignment="1" applyProtection="1">
      <alignment horizontal="left"/>
      <protection hidden="1"/>
    </xf>
    <xf numFmtId="0" fontId="6" fillId="10" borderId="17" xfId="0" applyFont="1" applyFill="1" applyBorder="1" applyAlignment="1">
      <alignment horizontal="centerContinuous" vertical="center"/>
    </xf>
    <xf numFmtId="0" fontId="37" fillId="10" borderId="13" xfId="0" applyFont="1" applyFill="1" applyBorder="1" applyAlignment="1">
      <alignment horizontal="centerContinuous" vertical="center"/>
    </xf>
    <xf numFmtId="0" fontId="0" fillId="0" borderId="0" xfId="0" applyAlignment="1">
      <alignment horizontal="left"/>
    </xf>
    <xf numFmtId="0" fontId="7" fillId="0" borderId="0" xfId="0" applyFont="1" applyAlignment="1">
      <alignment horizontal="center" vertical="center"/>
    </xf>
    <xf numFmtId="0" fontId="7" fillId="0" borderId="7" xfId="0" applyFont="1" applyBorder="1" applyAlignment="1">
      <alignment horizontal="center" vertical="center"/>
    </xf>
    <xf numFmtId="165" fontId="16" fillId="3" borderId="0" xfId="2" applyNumberFormat="1" applyFont="1" applyFill="1" applyAlignment="1" applyProtection="1">
      <alignment horizontal="left"/>
      <protection hidden="1"/>
    </xf>
    <xf numFmtId="0" fontId="7" fillId="3" borderId="0" xfId="2" applyFont="1" applyFill="1" applyAlignment="1">
      <alignment horizontal="left" vertical="center" wrapText="1"/>
    </xf>
    <xf numFmtId="0" fontId="7" fillId="3" borderId="0" xfId="2" applyFont="1" applyFill="1" applyAlignment="1">
      <alignment vertical="center" wrapText="1"/>
    </xf>
    <xf numFmtId="0" fontId="7" fillId="3" borderId="0" xfId="2" applyFont="1" applyFill="1" applyAlignment="1">
      <alignment vertical="center"/>
    </xf>
    <xf numFmtId="0" fontId="33" fillId="3" borderId="0" xfId="2" applyFont="1" applyFill="1" applyAlignment="1">
      <alignment vertical="center" wrapText="1"/>
    </xf>
    <xf numFmtId="0" fontId="32" fillId="0" borderId="0" xfId="3" applyAlignment="1" applyProtection="1">
      <alignment horizontal="left"/>
    </xf>
    <xf numFmtId="0" fontId="10" fillId="3" borderId="0" xfId="2" applyFont="1" applyFill="1" applyAlignment="1" applyProtection="1">
      <alignment horizontal="left" vertical="center" wrapText="1"/>
      <protection hidden="1"/>
    </xf>
    <xf numFmtId="0" fontId="20" fillId="3" borderId="0" xfId="2" applyFont="1" applyFill="1" applyAlignment="1">
      <alignment wrapText="1"/>
    </xf>
    <xf numFmtId="0" fontId="27" fillId="3" borderId="0" xfId="2" applyFont="1" applyFill="1" applyAlignment="1">
      <alignment wrapText="1"/>
    </xf>
    <xf numFmtId="0" fontId="7" fillId="3" borderId="0" xfId="2" applyFont="1" applyFill="1" applyAlignment="1">
      <alignment horizontal="left" vertical="top" wrapText="1"/>
    </xf>
    <xf numFmtId="0" fontId="5" fillId="7" borderId="0" xfId="2" applyFont="1" applyFill="1" applyAlignment="1">
      <alignment vertical="center" wrapText="1"/>
    </xf>
    <xf numFmtId="0" fontId="4" fillId="6" borderId="0" xfId="0" applyFont="1" applyFill="1" applyAlignment="1">
      <alignment horizontal="left" wrapText="1"/>
    </xf>
    <xf numFmtId="0" fontId="26" fillId="6" borderId="1" xfId="0" applyFont="1" applyFill="1" applyBorder="1" applyAlignment="1">
      <alignment horizontal="left" vertical="top" wrapText="1"/>
    </xf>
    <xf numFmtId="0" fontId="26" fillId="6" borderId="2" xfId="0" applyFont="1" applyFill="1" applyBorder="1" applyAlignment="1">
      <alignment horizontal="left" vertical="top" wrapText="1"/>
    </xf>
    <xf numFmtId="0" fontId="26" fillId="6" borderId="3" xfId="0" applyFont="1" applyFill="1" applyBorder="1" applyAlignment="1">
      <alignment horizontal="left" vertical="top" wrapText="1"/>
    </xf>
    <xf numFmtId="0" fontId="4" fillId="0" borderId="4" xfId="0" applyFont="1" applyBorder="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4" fillId="0" borderId="5" xfId="0" applyFont="1" applyBorder="1" applyAlignment="1" applyProtection="1">
      <alignment horizontal="left" vertical="top" wrapText="1"/>
      <protection locked="0"/>
    </xf>
    <xf numFmtId="0" fontId="4" fillId="0" borderId="6" xfId="0" applyFont="1" applyBorder="1" applyAlignment="1" applyProtection="1">
      <alignment horizontal="left" vertical="top" wrapText="1"/>
      <protection locked="0"/>
    </xf>
    <xf numFmtId="0" fontId="4" fillId="0" borderId="7" xfId="0" applyFont="1" applyBorder="1" applyAlignment="1" applyProtection="1">
      <alignment horizontal="left" vertical="top" wrapText="1"/>
      <protection locked="0"/>
    </xf>
    <xf numFmtId="0" fontId="4" fillId="0" borderId="8" xfId="0" applyFont="1" applyBorder="1" applyAlignment="1" applyProtection="1">
      <alignment horizontal="left" vertical="top" wrapText="1"/>
      <protection locked="0"/>
    </xf>
    <xf numFmtId="0" fontId="4" fillId="0" borderId="2" xfId="0" applyFont="1" applyBorder="1" applyAlignment="1" applyProtection="1">
      <alignment horizontal="left"/>
      <protection locked="0"/>
    </xf>
    <xf numFmtId="0" fontId="4" fillId="0" borderId="3" xfId="0" applyFont="1" applyBorder="1" applyAlignment="1" applyProtection="1">
      <alignment horizontal="left"/>
      <protection locked="0"/>
    </xf>
    <xf numFmtId="0" fontId="4" fillId="0" borderId="0" xfId="0" applyFont="1" applyAlignment="1" applyProtection="1">
      <alignment horizontal="left"/>
      <protection locked="0"/>
    </xf>
    <xf numFmtId="0" fontId="4" fillId="0" borderId="5"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8" xfId="0" applyFont="1" applyBorder="1" applyAlignment="1" applyProtection="1">
      <alignment horizontal="left"/>
      <protection locked="0"/>
    </xf>
    <xf numFmtId="0" fontId="32" fillId="6" borderId="7" xfId="3" applyFill="1" applyBorder="1" applyAlignment="1" applyProtection="1">
      <alignment horizontal="left"/>
    </xf>
    <xf numFmtId="0" fontId="5" fillId="2" borderId="1"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5" fillId="2" borderId="3" xfId="0" applyFont="1" applyFill="1" applyBorder="1" applyAlignment="1" applyProtection="1">
      <alignment horizontal="center" vertical="center"/>
      <protection hidden="1"/>
    </xf>
    <xf numFmtId="0" fontId="22" fillId="16" borderId="30" xfId="2" applyFont="1" applyFill="1" applyBorder="1" applyAlignment="1" applyProtection="1">
      <alignment horizontal="left"/>
      <protection hidden="1"/>
    </xf>
    <xf numFmtId="0" fontId="31" fillId="16" borderId="0" xfId="0" applyFont="1" applyFill="1" applyAlignment="1" applyProtection="1">
      <alignment horizontal="left"/>
      <protection hidden="1"/>
    </xf>
    <xf numFmtId="0" fontId="0" fillId="16" borderId="0" xfId="0" applyFill="1" applyAlignment="1" applyProtection="1">
      <alignment horizontal="left" vertical="center" wrapText="1"/>
      <protection hidden="1"/>
    </xf>
    <xf numFmtId="0" fontId="22" fillId="16" borderId="0" xfId="2" applyFont="1" applyFill="1" applyAlignment="1" applyProtection="1">
      <alignment horizontal="left"/>
      <protection hidden="1"/>
    </xf>
    <xf numFmtId="0" fontId="0" fillId="0" borderId="28" xfId="0" applyBorder="1" applyAlignment="1" applyProtection="1">
      <alignment horizontal="left"/>
      <protection locked="0"/>
    </xf>
    <xf numFmtId="0" fontId="0" fillId="0" borderId="11" xfId="0" applyBorder="1" applyAlignment="1" applyProtection="1">
      <alignment horizontal="left"/>
      <protection locked="0"/>
    </xf>
    <xf numFmtId="0" fontId="0" fillId="0" borderId="27" xfId="0" applyBorder="1" applyAlignment="1" applyProtection="1">
      <alignment horizontal="left"/>
      <protection locked="0"/>
    </xf>
    <xf numFmtId="0" fontId="0" fillId="0" borderId="16" xfId="0" applyBorder="1" applyAlignment="1" applyProtection="1">
      <alignment horizontal="left"/>
      <protection locked="0"/>
    </xf>
    <xf numFmtId="0" fontId="26" fillId="6" borderId="1" xfId="0" applyFont="1" applyFill="1" applyBorder="1" applyAlignment="1" applyProtection="1">
      <alignment horizontal="left" vertical="top" wrapText="1"/>
      <protection hidden="1"/>
    </xf>
    <xf numFmtId="0" fontId="26" fillId="6" borderId="2" xfId="0" applyFont="1" applyFill="1" applyBorder="1" applyAlignment="1" applyProtection="1">
      <alignment horizontal="left" vertical="top" wrapText="1"/>
      <protection hidden="1"/>
    </xf>
    <xf numFmtId="0" fontId="26" fillId="6" borderId="3" xfId="0" applyFont="1" applyFill="1" applyBorder="1" applyAlignment="1" applyProtection="1">
      <alignment horizontal="left" vertical="top" wrapText="1"/>
      <protection hidden="1"/>
    </xf>
    <xf numFmtId="0" fontId="0" fillId="0" borderId="29" xfId="0" applyBorder="1" applyAlignment="1" applyProtection="1">
      <alignment horizontal="left"/>
      <protection locked="0"/>
    </xf>
    <xf numFmtId="0" fontId="0" fillId="0" borderId="14" xfId="0" applyBorder="1" applyAlignment="1" applyProtection="1">
      <alignment horizontal="left"/>
      <protection locked="0"/>
    </xf>
    <xf numFmtId="0" fontId="4" fillId="0" borderId="4" xfId="0" applyFont="1" applyBorder="1" applyAlignment="1" applyProtection="1">
      <alignment horizontal="left" vertical="top"/>
      <protection locked="0"/>
    </xf>
    <xf numFmtId="0" fontId="4" fillId="0" borderId="0" xfId="0" applyFont="1" applyAlignment="1" applyProtection="1">
      <alignment horizontal="left" vertical="top"/>
      <protection locked="0"/>
    </xf>
    <xf numFmtId="0" fontId="4" fillId="0" borderId="5" xfId="0" applyFont="1" applyBorder="1" applyAlignment="1" applyProtection="1">
      <alignment horizontal="left" vertical="top"/>
      <protection locked="0"/>
    </xf>
    <xf numFmtId="0" fontId="4" fillId="0" borderId="6" xfId="0" applyFont="1" applyBorder="1" applyAlignment="1" applyProtection="1">
      <alignment horizontal="left" vertical="top"/>
      <protection locked="0"/>
    </xf>
    <xf numFmtId="0" fontId="4" fillId="0" borderId="7" xfId="0" applyFont="1" applyBorder="1" applyAlignment="1" applyProtection="1">
      <alignment horizontal="left" vertical="top"/>
      <protection locked="0"/>
    </xf>
    <xf numFmtId="0" fontId="4" fillId="0" borderId="8" xfId="0" applyFont="1" applyBorder="1" applyAlignment="1" applyProtection="1">
      <alignment horizontal="left" vertical="top"/>
      <protection locked="0"/>
    </xf>
    <xf numFmtId="0" fontId="22" fillId="15" borderId="30" xfId="2" applyFont="1" applyFill="1" applyBorder="1" applyAlignment="1" applyProtection="1">
      <alignment horizontal="left"/>
      <protection hidden="1"/>
    </xf>
    <xf numFmtId="0" fontId="0" fillId="15" borderId="0" xfId="0" applyFill="1" applyAlignment="1" applyProtection="1">
      <alignment horizontal="left" vertical="center" wrapText="1"/>
      <protection hidden="1"/>
    </xf>
    <xf numFmtId="0" fontId="22" fillId="18" borderId="30" xfId="2" applyFont="1" applyFill="1" applyBorder="1" applyAlignment="1" applyProtection="1">
      <alignment horizontal="left"/>
      <protection hidden="1"/>
    </xf>
    <xf numFmtId="0" fontId="0" fillId="18" borderId="0" xfId="0" applyFill="1" applyAlignment="1" applyProtection="1">
      <alignment horizontal="left" vertical="center" wrapText="1"/>
      <protection hidden="1"/>
    </xf>
    <xf numFmtId="0" fontId="22" fillId="19" borderId="30" xfId="2" applyFont="1" applyFill="1" applyBorder="1" applyAlignment="1" applyProtection="1">
      <alignment horizontal="left"/>
      <protection hidden="1"/>
    </xf>
    <xf numFmtId="0" fontId="0" fillId="17" borderId="0" xfId="0" applyFill="1" applyAlignment="1" applyProtection="1">
      <alignment horizontal="left" vertical="center" wrapText="1"/>
      <protection hidden="1"/>
    </xf>
    <xf numFmtId="0" fontId="0" fillId="19" borderId="0" xfId="0" applyFill="1" applyAlignment="1" applyProtection="1">
      <alignment horizontal="left" vertical="center" wrapText="1"/>
      <protection hidden="1"/>
    </xf>
    <xf numFmtId="0" fontId="22" fillId="17" borderId="30" xfId="2" applyFont="1" applyFill="1" applyBorder="1" applyAlignment="1" applyProtection="1">
      <alignment horizontal="left"/>
      <protection hidden="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cellXfs>
  <cellStyles count="4">
    <cellStyle name="Hyperlink" xfId="3" builtinId="8"/>
    <cellStyle name="Normal" xfId="0" builtinId="0"/>
    <cellStyle name="Normal 4" xfId="2" xr:uid="{00000000-0005-0000-0000-000001000000}"/>
    <cellStyle name="Percent" xfId="1" builtinId="5"/>
  </cellStyles>
  <dxfs count="70">
    <dxf>
      <fill>
        <patternFill patternType="solid">
          <fgColor indexed="64"/>
          <bgColor theme="6" tint="0.79998168889431442"/>
        </patternFill>
      </fill>
    </dxf>
    <dxf>
      <fill>
        <patternFill patternType="solid">
          <fgColor indexed="64"/>
          <bgColor theme="6" tint="0.79998168889431442"/>
        </patternFill>
      </fill>
    </dxf>
    <dxf>
      <fill>
        <patternFill patternType="solid">
          <fgColor indexed="64"/>
          <bgColor theme="6" tint="0.79998168889431442"/>
        </patternFill>
      </fill>
    </dxf>
    <dxf>
      <fill>
        <patternFill patternType="solid">
          <fgColor indexed="64"/>
          <bgColor theme="6" tint="0.79998168889431442"/>
        </patternFill>
      </fill>
    </dxf>
    <dxf>
      <fill>
        <patternFill patternType="solid">
          <fgColor indexed="64"/>
          <bgColor theme="6" tint="0.79998168889431442"/>
        </patternFill>
      </fill>
    </dxf>
    <dxf>
      <font>
        <b/>
        <i val="0"/>
        <strike val="0"/>
        <condense val="0"/>
        <extend val="0"/>
        <outline val="0"/>
        <shadow val="0"/>
        <u val="none"/>
        <vertAlign val="baseline"/>
        <sz val="11"/>
        <color theme="1"/>
        <name val="Calibri"/>
        <family val="2"/>
        <scheme val="minor"/>
      </font>
      <alignment horizontal="left" vertical="center" textRotation="0" wrapText="1" indent="0" justifyLastLine="0" shrinkToFit="0" readingOrder="0"/>
    </dxf>
    <dxf>
      <fill>
        <patternFill>
          <bgColor theme="9" tint="0.79998168889431442"/>
        </patternFill>
      </fill>
    </dxf>
    <dxf>
      <font>
        <b val="0"/>
        <i val="0"/>
        <strike val="0"/>
        <condense val="0"/>
        <extend val="0"/>
        <outline val="0"/>
        <shadow val="0"/>
        <u val="none"/>
        <vertAlign val="baseline"/>
        <sz val="11"/>
        <color theme="1"/>
        <name val="Calibri"/>
        <family val="2"/>
        <scheme val="minor"/>
      </font>
      <numFmt numFmtId="14" formatCode="0.00%"/>
      <fill>
        <patternFill patternType="solid">
          <fgColor indexed="64"/>
          <bgColor rgb="FF007298"/>
        </patternFill>
      </fill>
      <border diagonalUp="0" diagonalDown="0" outline="0">
        <left style="thin">
          <color indexed="64"/>
        </left>
        <right/>
        <top style="thin">
          <color indexed="64"/>
        </top>
        <bottom/>
      </border>
      <protection locked="1" hidden="1"/>
    </dxf>
    <dxf>
      <font>
        <b val="0"/>
        <i val="0"/>
        <strike val="0"/>
        <condense val="0"/>
        <extend val="0"/>
        <outline val="0"/>
        <shadow val="0"/>
        <u val="none"/>
        <vertAlign val="baseline"/>
        <sz val="11"/>
        <color auto="1"/>
        <name val="Calibri"/>
        <family val="2"/>
        <scheme val="minor"/>
      </font>
      <numFmt numFmtId="14" formatCode="0.00%"/>
      <fill>
        <patternFill patternType="solid">
          <fgColor indexed="64"/>
          <bgColor theme="0" tint="-0.34998626667073579"/>
        </patternFill>
      </fill>
      <border diagonalUp="0" diagonalDown="0">
        <left style="thin">
          <color indexed="64"/>
        </left>
        <right/>
        <top style="thin">
          <color indexed="64"/>
        </top>
        <bottom style="thin">
          <color indexed="64"/>
        </bottom>
        <vertical/>
        <horizontal/>
      </border>
      <protection locked="1" hidden="1"/>
    </dxf>
    <dxf>
      <numFmt numFmtId="164" formatCode="0.00\ &quot;kg&quot;"/>
      <fill>
        <patternFill patternType="solid">
          <fgColor indexed="64"/>
          <bgColor rgb="FF007298"/>
        </patternFill>
      </fill>
      <border diagonalUp="0" diagonalDown="0" outline="0">
        <left style="thin">
          <color indexed="64"/>
        </left>
        <right style="thin">
          <color indexed="64"/>
        </right>
        <top style="thin">
          <color indexed="64"/>
        </top>
        <bottom/>
      </border>
      <protection locked="1" hidden="1"/>
    </dxf>
    <dxf>
      <font>
        <color auto="1"/>
      </font>
      <numFmt numFmtId="164" formatCode="0.00\ &quot;kg&quo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007298"/>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1"/>
    </dxf>
    <dxf>
      <font>
        <b val="0"/>
        <i val="0"/>
        <strike val="0"/>
        <condense val="0"/>
        <extend val="0"/>
        <outline val="0"/>
        <shadow val="0"/>
        <u val="none"/>
        <vertAlign val="baseline"/>
        <sz val="11"/>
        <color theme="1"/>
        <name val="Calibri"/>
        <family val="2"/>
        <scheme val="minor"/>
      </font>
      <numFmt numFmtId="14" formatCode="0.00%"/>
      <fill>
        <patternFill patternType="solid">
          <fgColor indexed="64"/>
          <bgColor rgb="FF007298"/>
        </patternFill>
      </fill>
      <border diagonalUp="0" diagonalDown="0" outline="0">
        <left style="thin">
          <color indexed="64"/>
        </left>
        <right/>
        <top style="thin">
          <color indexed="64"/>
        </top>
        <bottom/>
      </border>
      <protection locked="1" hidden="1"/>
    </dxf>
    <dxf>
      <font>
        <b val="0"/>
        <i val="0"/>
        <strike val="0"/>
        <condense val="0"/>
        <extend val="0"/>
        <outline val="0"/>
        <shadow val="0"/>
        <u val="none"/>
        <vertAlign val="baseline"/>
        <sz val="11"/>
        <color auto="1"/>
        <name val="Calibri"/>
        <family val="2"/>
        <scheme val="minor"/>
      </font>
      <numFmt numFmtId="14" formatCode="0.00%"/>
      <fill>
        <patternFill patternType="solid">
          <fgColor indexed="64"/>
          <bgColor theme="0" tint="-0.34998626667073579"/>
        </patternFill>
      </fill>
      <border diagonalUp="0" diagonalDown="0">
        <left style="thin">
          <color indexed="64"/>
        </left>
        <right/>
        <top style="thin">
          <color indexed="64"/>
        </top>
        <bottom style="thin">
          <color indexed="64"/>
        </bottom>
        <vertical/>
        <horizontal/>
      </border>
      <protection locked="1" hidden="1"/>
    </dxf>
    <dxf>
      <numFmt numFmtId="164" formatCode="0.00\ &quot;kg&quot;"/>
      <fill>
        <patternFill patternType="solid">
          <fgColor indexed="64"/>
          <bgColor rgb="FF007298"/>
        </patternFill>
      </fill>
      <border diagonalUp="0" diagonalDown="0" outline="0">
        <left style="thin">
          <color indexed="64"/>
        </left>
        <right style="thin">
          <color indexed="64"/>
        </right>
        <top style="thin">
          <color indexed="64"/>
        </top>
        <bottom/>
      </border>
      <protection locked="1" hidden="1"/>
    </dxf>
    <dxf>
      <font>
        <color auto="1"/>
      </font>
      <numFmt numFmtId="164" formatCode="0.00\ &quot;kg&quo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007298"/>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1"/>
    </dxf>
    <dxf>
      <font>
        <b val="0"/>
        <i val="0"/>
        <strike val="0"/>
        <condense val="0"/>
        <extend val="0"/>
        <outline val="0"/>
        <shadow val="0"/>
        <u val="none"/>
        <vertAlign val="baseline"/>
        <sz val="11"/>
        <color theme="1"/>
        <name val="Calibri"/>
        <family val="2"/>
        <scheme val="minor"/>
      </font>
      <numFmt numFmtId="14" formatCode="0.00%"/>
      <fill>
        <patternFill patternType="solid">
          <fgColor indexed="64"/>
          <bgColor rgb="FF007298"/>
        </patternFill>
      </fill>
      <border diagonalUp="0" diagonalDown="0" outline="0">
        <left style="thin">
          <color indexed="64"/>
        </left>
        <right/>
        <top style="thin">
          <color indexed="64"/>
        </top>
        <bottom/>
      </border>
      <protection locked="1" hidden="1"/>
    </dxf>
    <dxf>
      <font>
        <b val="0"/>
        <i val="0"/>
        <strike val="0"/>
        <condense val="0"/>
        <extend val="0"/>
        <outline val="0"/>
        <shadow val="0"/>
        <u val="none"/>
        <vertAlign val="baseline"/>
        <sz val="11"/>
        <color auto="1"/>
        <name val="Calibri"/>
        <family val="2"/>
        <scheme val="minor"/>
      </font>
      <numFmt numFmtId="14" formatCode="0.00%"/>
      <fill>
        <patternFill patternType="solid">
          <fgColor indexed="64"/>
          <bgColor theme="0" tint="-0.34998626667073579"/>
        </patternFill>
      </fill>
      <border diagonalUp="0" diagonalDown="0">
        <left style="thin">
          <color indexed="64"/>
        </left>
        <right/>
        <top style="thin">
          <color indexed="64"/>
        </top>
        <bottom style="thin">
          <color indexed="64"/>
        </bottom>
        <vertical/>
        <horizontal/>
      </border>
      <protection locked="1" hidden="1"/>
    </dxf>
    <dxf>
      <numFmt numFmtId="164" formatCode="0.00\ &quot;kg&quot;"/>
      <fill>
        <patternFill patternType="solid">
          <fgColor indexed="64"/>
          <bgColor rgb="FF007298"/>
        </patternFill>
      </fill>
      <border diagonalUp="0" diagonalDown="0" outline="0">
        <left style="thin">
          <color indexed="64"/>
        </left>
        <right style="thin">
          <color indexed="64"/>
        </right>
        <top style="thin">
          <color indexed="64"/>
        </top>
        <bottom/>
      </border>
      <protection locked="1" hidden="1"/>
    </dxf>
    <dxf>
      <font>
        <color auto="1"/>
      </font>
      <numFmt numFmtId="164" formatCode="0.00\ &quot;kg&quo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rgb="FF007298"/>
        </patternFill>
      </fill>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007298"/>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1"/>
    </dxf>
    <dxf>
      <font>
        <b/>
        <i val="0"/>
        <strike val="0"/>
        <condense val="0"/>
        <extend val="0"/>
        <outline val="0"/>
        <shadow val="0"/>
        <u val="none"/>
        <vertAlign val="baseline"/>
        <sz val="11"/>
        <color theme="0"/>
        <name val="Calibri"/>
        <family val="2"/>
        <scheme val="minor"/>
      </font>
      <numFmt numFmtId="14" formatCode="0.00%"/>
      <fill>
        <patternFill patternType="solid">
          <fgColor indexed="64"/>
          <bgColor rgb="FF007298"/>
        </patternFill>
      </fill>
      <border diagonalUp="0" diagonalDown="0" outline="0">
        <left style="thin">
          <color indexed="64"/>
        </left>
        <right/>
        <top style="thin">
          <color indexed="64"/>
        </top>
        <bottom/>
      </border>
      <protection locked="1" hidden="1"/>
    </dxf>
    <dxf>
      <font>
        <b val="0"/>
        <i val="0"/>
        <strike val="0"/>
        <condense val="0"/>
        <extend val="0"/>
        <outline val="0"/>
        <shadow val="0"/>
        <u val="none"/>
        <vertAlign val="baseline"/>
        <sz val="11"/>
        <color auto="1"/>
        <name val="Calibri"/>
        <family val="2"/>
        <scheme val="minor"/>
      </font>
      <numFmt numFmtId="14" formatCode="0.00%"/>
      <fill>
        <patternFill patternType="solid">
          <fgColor indexed="64"/>
          <bgColor theme="0" tint="-0.34998626667073579"/>
        </patternFill>
      </fill>
      <border diagonalUp="0" diagonalDown="0">
        <left style="thin">
          <color indexed="64"/>
        </left>
        <right/>
        <top style="thin">
          <color indexed="64"/>
        </top>
        <bottom style="thin">
          <color indexed="64"/>
        </bottom>
        <vertical/>
        <horizontal/>
      </border>
      <protection locked="1" hidden="1"/>
    </dxf>
    <dxf>
      <font>
        <b/>
        <i val="0"/>
        <strike val="0"/>
        <condense val="0"/>
        <extend val="0"/>
        <outline val="0"/>
        <shadow val="0"/>
        <u val="none"/>
        <vertAlign val="baseline"/>
        <sz val="11"/>
        <color theme="0"/>
        <name val="Calibri"/>
        <family val="2"/>
        <scheme val="minor"/>
      </font>
      <numFmt numFmtId="164" formatCode="0.00\ &quot;kg&quot;"/>
      <fill>
        <patternFill patternType="solid">
          <fgColor indexed="64"/>
          <bgColor rgb="FF007298"/>
        </patternFill>
      </fill>
      <border diagonalUp="0" diagonalDown="0" outline="0">
        <left style="thin">
          <color indexed="64"/>
        </left>
        <right style="thin">
          <color indexed="64"/>
        </right>
        <top style="thin">
          <color indexed="64"/>
        </top>
        <bottom/>
      </border>
      <protection locked="1" hidden="1"/>
    </dxf>
    <dxf>
      <font>
        <color auto="1"/>
      </font>
      <numFmt numFmtId="164" formatCode="0.00\ &quot;kg&quot;"/>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1"/>
        <color theme="0"/>
        <name val="Calibri"/>
        <family val="2"/>
        <scheme val="minor"/>
      </font>
      <fill>
        <patternFill patternType="solid">
          <fgColor indexed="64"/>
          <bgColor rgb="FF007298"/>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1"/>
        <color theme="0"/>
        <name val="Calibri"/>
        <family val="2"/>
        <scheme val="minor"/>
      </font>
      <fill>
        <patternFill patternType="solid">
          <fgColor indexed="64"/>
          <bgColor rgb="FF007298"/>
        </patternFill>
      </fill>
      <border diagonalUp="0" diagonalDown="0" outline="0">
        <left style="thin">
          <color indexed="64"/>
        </left>
        <right style="thin">
          <color indexed="64"/>
        </right>
        <top style="thin">
          <color indexed="64"/>
        </top>
        <bottom style="thin">
          <color indexed="64"/>
        </bottom>
      </border>
      <protection locked="1" hidden="1"/>
    </dxf>
    <dxf>
      <font>
        <color auto="1"/>
      </font>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007298"/>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1"/>
    </dxf>
    <dxf>
      <font>
        <b/>
        <i val="0"/>
        <strike val="0"/>
        <condense val="0"/>
        <extend val="0"/>
        <outline val="0"/>
        <shadow val="0"/>
        <u val="none"/>
        <vertAlign val="baseline"/>
        <sz val="11"/>
        <color theme="0"/>
        <name val="Calibri"/>
        <family val="2"/>
        <scheme val="minor"/>
      </font>
      <numFmt numFmtId="14" formatCode="0.00%"/>
      <fill>
        <patternFill patternType="solid">
          <fgColor indexed="64"/>
          <bgColor rgb="FF007298"/>
        </patternFill>
      </fill>
      <border diagonalUp="0" diagonalDown="0" outline="0">
        <left style="thin">
          <color indexed="64"/>
        </left>
        <right/>
        <top style="thin">
          <color indexed="64"/>
        </top>
        <bottom/>
      </border>
      <protection locked="1" hidden="1"/>
    </dxf>
    <dxf>
      <font>
        <b val="0"/>
        <i val="0"/>
        <strike val="0"/>
        <condense val="0"/>
        <extend val="0"/>
        <outline val="0"/>
        <shadow val="0"/>
        <u val="none"/>
        <vertAlign val="baseline"/>
        <sz val="11"/>
        <color auto="1"/>
        <name val="Calibri"/>
        <family val="2"/>
        <scheme val="minor"/>
      </font>
      <numFmt numFmtId="14" formatCode="0.00%"/>
      <fill>
        <patternFill patternType="solid">
          <fgColor indexed="64"/>
          <bgColor theme="0" tint="-0.34998626667073579"/>
        </patternFill>
      </fill>
      <border diagonalUp="0" diagonalDown="0" outline="0">
        <left style="thin">
          <color indexed="64"/>
        </left>
        <right/>
        <top style="thin">
          <color indexed="64"/>
        </top>
        <bottom style="thin">
          <color indexed="64"/>
        </bottom>
      </border>
      <protection locked="1" hidden="1"/>
    </dxf>
    <dxf>
      <font>
        <b/>
        <i val="0"/>
        <strike val="0"/>
        <condense val="0"/>
        <extend val="0"/>
        <outline val="0"/>
        <shadow val="0"/>
        <u val="none"/>
        <vertAlign val="baseline"/>
        <sz val="11"/>
        <color theme="0"/>
        <name val="Calibri"/>
        <family val="2"/>
        <scheme val="minor"/>
      </font>
      <numFmt numFmtId="164" formatCode="0.00\ &quot;kg&quot;"/>
      <fill>
        <patternFill patternType="solid">
          <fgColor indexed="64"/>
          <bgColor rgb="FF007298"/>
        </patternFill>
      </fill>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1"/>
        <color auto="1"/>
        <name val="Calibri"/>
        <family val="2"/>
        <scheme val="minor"/>
      </font>
      <numFmt numFmtId="164" formatCode="0.00\ &quot;kg&quot;"/>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theme="0"/>
        <name val="Calibri"/>
        <family val="2"/>
        <scheme val="minor"/>
      </font>
      <fill>
        <patternFill patternType="solid">
          <fgColor indexed="64"/>
          <bgColor rgb="FF007298"/>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1"/>
        <color theme="0"/>
        <name val="Calibri"/>
        <family val="2"/>
        <scheme val="minor"/>
      </font>
      <fill>
        <patternFill patternType="solid">
          <fgColor indexed="64"/>
          <bgColor rgb="FF007298"/>
        </patternFill>
      </fill>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1"/>
        <color auto="1"/>
        <name val="Calibri"/>
        <family val="2"/>
        <scheme val="minor"/>
      </font>
      <border diagonalUp="0" diagonalDown="0" outline="0">
        <left/>
        <right style="thin">
          <color indexed="64"/>
        </right>
        <top style="thin">
          <color indexed="64"/>
        </top>
        <bottom style="thin">
          <color indexed="64"/>
        </bottom>
      </border>
      <protection locked="0" hidden="0"/>
    </dxf>
    <dxf>
      <border outline="0">
        <top style="thin">
          <color indexed="64"/>
        </top>
      </border>
    </dxf>
    <dxf>
      <font>
        <b/>
        <strike val="0"/>
        <outline val="0"/>
        <shadow val="0"/>
        <u val="none"/>
        <vertAlign val="baseline"/>
        <sz val="11"/>
        <color theme="0"/>
        <name val="Calibri"/>
        <family val="2"/>
        <scheme val="minor"/>
      </font>
      <fill>
        <patternFill>
          <fgColor indexed="64"/>
          <bgColor rgb="FF007298"/>
        </patternFill>
      </fill>
      <protection locked="1" hidden="1"/>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1"/>
        <color auto="1"/>
        <name val="Calibri"/>
        <family val="2"/>
        <scheme val="minor"/>
      </font>
      <protection locked="1" hidden="1"/>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007298"/>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1"/>
    </dxf>
    <dxf>
      <font>
        <color rgb="FF9C0006"/>
      </font>
      <fill>
        <patternFill>
          <bgColor rgb="FFFFC7CE"/>
        </patternFill>
      </fill>
    </dxf>
  </dxfs>
  <tableStyles count="0" defaultTableStyle="TableStyleMedium2" defaultPivotStyle="PivotStyleLight16"/>
  <colors>
    <mruColors>
      <color rgb="FFBEBFC1"/>
      <color rgb="FF939597"/>
      <color rgb="FFCCFFCC"/>
      <color rgb="FFFFFFE7"/>
      <color rgb="FFFFFFCC"/>
      <color rgb="FFB7DFE7"/>
      <color rgb="FFCFEAEF"/>
      <color rgb="FFEEEBEA"/>
      <color rgb="FF007298"/>
      <color rgb="FF0091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44046</xdr:colOff>
      <xdr:row>5</xdr:row>
      <xdr:rowOff>85161</xdr:rowOff>
    </xdr:from>
    <xdr:to>
      <xdr:col>5</xdr:col>
      <xdr:colOff>1638689</xdr:colOff>
      <xdr:row>5</xdr:row>
      <xdr:rowOff>85161</xdr:rowOff>
    </xdr:to>
    <xdr:cxnSp macro="">
      <xdr:nvCxnSpPr>
        <xdr:cNvPr id="2" name="Straight Connector 1">
          <a:extLst>
            <a:ext uri="{FF2B5EF4-FFF2-40B4-BE49-F238E27FC236}">
              <a16:creationId xmlns:a16="http://schemas.microsoft.com/office/drawing/2014/main" id="{48262DBF-A276-4156-8EF9-ADF10CC082F4}"/>
            </a:ext>
          </a:extLst>
        </xdr:cNvPr>
        <xdr:cNvCxnSpPr/>
      </xdr:nvCxnSpPr>
      <xdr:spPr>
        <a:xfrm>
          <a:off x="342496" y="3114111"/>
          <a:ext cx="5925343" cy="0"/>
        </a:xfrm>
        <a:prstGeom prst="line">
          <a:avLst/>
        </a:prstGeom>
        <a:ln>
          <a:solidFill>
            <a:srgbClr val="00799A"/>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105629</xdr:colOff>
      <xdr:row>0</xdr:row>
      <xdr:rowOff>129886</xdr:rowOff>
    </xdr:from>
    <xdr:to>
      <xdr:col>3</xdr:col>
      <xdr:colOff>180075</xdr:colOff>
      <xdr:row>2</xdr:row>
      <xdr:rowOff>628080</xdr:rowOff>
    </xdr:to>
    <xdr:pic>
      <xdr:nvPicPr>
        <xdr:cNvPr id="3" name="Picture 2">
          <a:extLst>
            <a:ext uri="{FF2B5EF4-FFF2-40B4-BE49-F238E27FC236}">
              <a16:creationId xmlns:a16="http://schemas.microsoft.com/office/drawing/2014/main" id="{6852C29A-7B3E-439F-87CF-2CDABEF225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391379" y="129886"/>
          <a:ext cx="2109332" cy="1121649"/>
        </a:xfrm>
        <a:prstGeom prst="rect">
          <a:avLst/>
        </a:prstGeom>
      </xdr:spPr>
    </xdr:pic>
    <xdr:clientData/>
  </xdr:twoCellAnchor>
  <xdr:twoCellAnchor>
    <xdr:from>
      <xdr:col>1</xdr:col>
      <xdr:colOff>105702</xdr:colOff>
      <xdr:row>2</xdr:row>
      <xdr:rowOff>654989</xdr:rowOff>
    </xdr:from>
    <xdr:to>
      <xdr:col>3</xdr:col>
      <xdr:colOff>187277</xdr:colOff>
      <xdr:row>2</xdr:row>
      <xdr:rowOff>654989</xdr:rowOff>
    </xdr:to>
    <xdr:cxnSp macro="">
      <xdr:nvCxnSpPr>
        <xdr:cNvPr id="4" name="Straight Connector 3">
          <a:extLst>
            <a:ext uri="{FF2B5EF4-FFF2-40B4-BE49-F238E27FC236}">
              <a16:creationId xmlns:a16="http://schemas.microsoft.com/office/drawing/2014/main" id="{02F6397E-F761-463E-BE82-2E470E04795F}"/>
            </a:ext>
          </a:extLst>
        </xdr:cNvPr>
        <xdr:cNvCxnSpPr/>
      </xdr:nvCxnSpPr>
      <xdr:spPr>
        <a:xfrm>
          <a:off x="391452" y="1278444"/>
          <a:ext cx="2116461" cy="0"/>
        </a:xfrm>
        <a:prstGeom prst="line">
          <a:avLst/>
        </a:prstGeom>
        <a:ln w="3810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36705</xdr:colOff>
      <xdr:row>3</xdr:row>
      <xdr:rowOff>508001</xdr:rowOff>
    </xdr:from>
    <xdr:to>
      <xdr:col>2</xdr:col>
      <xdr:colOff>1195294</xdr:colOff>
      <xdr:row>3</xdr:row>
      <xdr:rowOff>518950</xdr:rowOff>
    </xdr:to>
    <xdr:cxnSp macro="">
      <xdr:nvCxnSpPr>
        <xdr:cNvPr id="7" name="Straight Connector 6">
          <a:extLst>
            <a:ext uri="{FF2B5EF4-FFF2-40B4-BE49-F238E27FC236}">
              <a16:creationId xmlns:a16="http://schemas.microsoft.com/office/drawing/2014/main" id="{7487FA84-A18E-4592-B221-3FA3F34E0347}"/>
            </a:ext>
          </a:extLst>
        </xdr:cNvPr>
        <xdr:cNvCxnSpPr/>
      </xdr:nvCxnSpPr>
      <xdr:spPr>
        <a:xfrm flipV="1">
          <a:off x="335529" y="2263589"/>
          <a:ext cx="2099883" cy="10949"/>
        </a:xfrm>
        <a:prstGeom prst="line">
          <a:avLst/>
        </a:prstGeom>
        <a:ln w="31750">
          <a:solidFill>
            <a:schemeClr val="accent3">
              <a:lumMod val="60000"/>
              <a:lumOff val="4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123825</xdr:colOff>
      <xdr:row>24</xdr:row>
      <xdr:rowOff>152400</xdr:rowOff>
    </xdr:from>
    <xdr:to>
      <xdr:col>5</xdr:col>
      <xdr:colOff>857250</xdr:colOff>
      <xdr:row>26</xdr:row>
      <xdr:rowOff>38100</xdr:rowOff>
    </xdr:to>
    <xdr:sp macro="[1]!AddRow1" textlink="">
      <xdr:nvSpPr>
        <xdr:cNvPr id="2" name="Rectangle: Rounded Corners 1">
          <a:extLst>
            <a:ext uri="{FF2B5EF4-FFF2-40B4-BE49-F238E27FC236}">
              <a16:creationId xmlns:a16="http://schemas.microsoft.com/office/drawing/2014/main" id="{79326209-7D25-464F-A4E6-31BB9B7C3DB5}"/>
            </a:ext>
          </a:extLst>
        </xdr:cNvPr>
        <xdr:cNvSpPr/>
      </xdr:nvSpPr>
      <xdr:spPr>
        <a:xfrm>
          <a:off x="8115300" y="5514975"/>
          <a:ext cx="733425"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Add row</a:t>
          </a:r>
        </a:p>
      </xdr:txBody>
    </xdr:sp>
    <xdr:clientData/>
  </xdr:twoCellAnchor>
  <xdr:twoCellAnchor>
    <xdr:from>
      <xdr:col>5</xdr:col>
      <xdr:colOff>123825</xdr:colOff>
      <xdr:row>49</xdr:row>
      <xdr:rowOff>152400</xdr:rowOff>
    </xdr:from>
    <xdr:to>
      <xdr:col>5</xdr:col>
      <xdr:colOff>857250</xdr:colOff>
      <xdr:row>51</xdr:row>
      <xdr:rowOff>38100</xdr:rowOff>
    </xdr:to>
    <xdr:sp macro="[1]!AddRow2" textlink="">
      <xdr:nvSpPr>
        <xdr:cNvPr id="3" name="Rectangle: Rounded Corners 2">
          <a:extLst>
            <a:ext uri="{FF2B5EF4-FFF2-40B4-BE49-F238E27FC236}">
              <a16:creationId xmlns:a16="http://schemas.microsoft.com/office/drawing/2014/main" id="{8C3776AC-72FC-43CF-87EB-880116075FB4}"/>
            </a:ext>
          </a:extLst>
        </xdr:cNvPr>
        <xdr:cNvSpPr/>
      </xdr:nvSpPr>
      <xdr:spPr>
        <a:xfrm>
          <a:off x="8115300" y="10687050"/>
          <a:ext cx="733425"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Add row</a:t>
          </a:r>
        </a:p>
      </xdr:txBody>
    </xdr:sp>
    <xdr:clientData/>
  </xdr:twoCellAnchor>
  <xdr:twoCellAnchor>
    <xdr:from>
      <xdr:col>5</xdr:col>
      <xdr:colOff>123825</xdr:colOff>
      <xdr:row>74</xdr:row>
      <xdr:rowOff>152400</xdr:rowOff>
    </xdr:from>
    <xdr:to>
      <xdr:col>5</xdr:col>
      <xdr:colOff>857250</xdr:colOff>
      <xdr:row>76</xdr:row>
      <xdr:rowOff>38100</xdr:rowOff>
    </xdr:to>
    <xdr:sp macro="[1]!AddRow3" textlink="">
      <xdr:nvSpPr>
        <xdr:cNvPr id="4" name="Rectangle: Rounded Corners 3">
          <a:extLst>
            <a:ext uri="{FF2B5EF4-FFF2-40B4-BE49-F238E27FC236}">
              <a16:creationId xmlns:a16="http://schemas.microsoft.com/office/drawing/2014/main" id="{F86A501A-D019-4DB4-A166-37EDECCD9EBC}"/>
            </a:ext>
          </a:extLst>
        </xdr:cNvPr>
        <xdr:cNvSpPr/>
      </xdr:nvSpPr>
      <xdr:spPr>
        <a:xfrm>
          <a:off x="8115300" y="15859125"/>
          <a:ext cx="733425"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Add row</a:t>
          </a:r>
        </a:p>
      </xdr:txBody>
    </xdr:sp>
    <xdr:clientData/>
  </xdr:twoCellAnchor>
  <xdr:twoCellAnchor>
    <xdr:from>
      <xdr:col>5</xdr:col>
      <xdr:colOff>123825</xdr:colOff>
      <xdr:row>99</xdr:row>
      <xdr:rowOff>152400</xdr:rowOff>
    </xdr:from>
    <xdr:to>
      <xdr:col>5</xdr:col>
      <xdr:colOff>857250</xdr:colOff>
      <xdr:row>101</xdr:row>
      <xdr:rowOff>38100</xdr:rowOff>
    </xdr:to>
    <xdr:sp macro="[1]!AddRow4" textlink="">
      <xdr:nvSpPr>
        <xdr:cNvPr id="5" name="Rectangle: Rounded Corners 4">
          <a:extLst>
            <a:ext uri="{FF2B5EF4-FFF2-40B4-BE49-F238E27FC236}">
              <a16:creationId xmlns:a16="http://schemas.microsoft.com/office/drawing/2014/main" id="{BA6F4081-AF46-422F-8481-8B40B130C3BC}"/>
            </a:ext>
          </a:extLst>
        </xdr:cNvPr>
        <xdr:cNvSpPr/>
      </xdr:nvSpPr>
      <xdr:spPr>
        <a:xfrm>
          <a:off x="8115300" y="21040725"/>
          <a:ext cx="733425"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Add row</a:t>
          </a:r>
        </a:p>
      </xdr:txBody>
    </xdr:sp>
    <xdr:clientData/>
  </xdr:twoCellAnchor>
  <xdr:twoCellAnchor>
    <xdr:from>
      <xdr:col>5</xdr:col>
      <xdr:colOff>123825</xdr:colOff>
      <xdr:row>124</xdr:row>
      <xdr:rowOff>152400</xdr:rowOff>
    </xdr:from>
    <xdr:to>
      <xdr:col>5</xdr:col>
      <xdr:colOff>857250</xdr:colOff>
      <xdr:row>126</xdr:row>
      <xdr:rowOff>38100</xdr:rowOff>
    </xdr:to>
    <xdr:sp macro="[1]!AddRow5" textlink="">
      <xdr:nvSpPr>
        <xdr:cNvPr id="6" name="Rectangle: Rounded Corners 5">
          <a:extLst>
            <a:ext uri="{FF2B5EF4-FFF2-40B4-BE49-F238E27FC236}">
              <a16:creationId xmlns:a16="http://schemas.microsoft.com/office/drawing/2014/main" id="{6889B98A-4E05-405D-B719-9361B0B7511A}"/>
            </a:ext>
          </a:extLst>
        </xdr:cNvPr>
        <xdr:cNvSpPr/>
      </xdr:nvSpPr>
      <xdr:spPr>
        <a:xfrm>
          <a:off x="8115300" y="26222325"/>
          <a:ext cx="733425"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Add row</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rojects/Waste%20testing/NABERS%20Waste%20calculation%20spreadsheet%20v3.3.1BEFORE%20-%20Copy.xlsm" TargetMode="External"/><Relationship Id="rId2" Type="http://schemas.openxmlformats.org/officeDocument/2006/relationships/externalLinkPath" Target="https://environmentnswgov-my.sharepoint.com/personal/kyle_sawyer_environment_nsw_gov_au/Documents/Projects/Waste%20testing/NABERS%20Waste%20calculation%20spreadsheet%20v3.3.1BEFORE%20-%20Copy.xlsm" TargetMode="External"/><Relationship Id="rId1" Type="http://schemas.openxmlformats.org/officeDocument/2006/relationships/externalLinkPath" Target="/personal/kyle_sawyer_environment_nsw_gov_au/Documents/Projects/Waste%20testing/NABERS%20Waste%20calculation%20spreadsheet%20v3.3.1BEFORE%20-%20Cop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ad me"/>
      <sheetName val="Bin Count Summary"/>
      <sheetName val="Bin Count Data"/>
      <sheetName val="Composition Audit Calculator"/>
      <sheetName val="Data Comparison"/>
      <sheetName val="Document the changes here"/>
      <sheetName val="drop downs"/>
      <sheetName val="MRS scores"/>
      <sheetName val="Support"/>
      <sheetName val="NABERS Waste calculation spread"/>
    </sheetNames>
    <definedNames>
      <definedName name="AddRow1"/>
      <definedName name="AddRow2"/>
      <definedName name="AddRow3"/>
      <definedName name="AddRow4"/>
      <definedName name="AddRow5"/>
    </definedNames>
    <sheetDataSet>
      <sheetData sheetId="0"/>
      <sheetData sheetId="1"/>
      <sheetData sheetId="2"/>
      <sheetData sheetId="3"/>
      <sheetData sheetId="4"/>
      <sheetData sheetId="5"/>
      <sheetData sheetId="6">
        <row r="3">
          <cell r="G3" t="str">
            <v>Paper/cardboard</v>
          </cell>
        </row>
      </sheetData>
      <sheetData sheetId="7"/>
      <sheetData sheetId="8"/>
      <sheetData sheetId="9"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A26DC1-5967-4A1A-B51D-250E564649E2}" name="Table1" displayName="Table1" ref="B14:E25" totalsRowCount="1" headerRowDxfId="68" dataDxfId="66" totalsRowDxfId="64" headerRowBorderDxfId="67" tableBorderDxfId="65" totalsRowBorderDxfId="63">
  <tableColumns count="4">
    <tableColumn id="1" xr3:uid="{B2EA441A-B21D-4E47-9536-0C5E4C0CDFF3}" name="Material Category" totalsRowFunction="custom" dataDxfId="62" totalsRowDxfId="61">
      <totalsRowFormula>""</totalsRowFormula>
    </tableColumn>
    <tableColumn id="2" xr3:uid="{1D2EB0B1-9569-4B10-9B49-EFFC3B65EDC5}" name="Material Type" totalsRowFunction="custom" dataDxfId="60" totalsRowDxfId="59">
      <totalsRowFormula>"Total"</totalsRowFormula>
    </tableColumn>
    <tableColumn id="3" xr3:uid="{2336BF1F-9979-4E69-B6B2-EB8F6EA28B2B}" name="Total Weight (kg)" totalsRowFunction="sum" dataDxfId="58" totalsRowDxfId="57"/>
    <tableColumn id="4" xr3:uid="{3F34C608-E308-4858-98F0-4FA54D39F613}" name="Percent" totalsRowFunction="custom" dataDxfId="56" totalsRowDxfId="55" dataCellStyle="Percent">
      <calculatedColumnFormula>IFERROR(IF(Table1[[#This Row],[Material Category]]&gt;0,Table1[[#This Row],[Total Weight (kg)]]/SUBTOTAL(109,Table1[Total Weight (kg)]),""),"")</calculatedColumnFormula>
      <totalsRowFormula>SUM(Table1[Percent])</totalsRowFormula>
    </tableColumn>
  </tableColumns>
  <tableStyleInfo name="TableStyleLight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D99A97-D1D4-41D5-86D0-0D91DD1B01BC}" name="Table123" displayName="Table123" ref="B39:E50" totalsRowCount="1" headerRowDxfId="54" headerRowBorderDxfId="53" tableBorderDxfId="52" totalsRowBorderDxfId="51">
  <tableColumns count="4">
    <tableColumn id="1" xr3:uid="{FA7CA63E-B5AD-4559-82DE-32F4B8078CFF}" name="Material Category" totalsRowFunction="custom" dataDxfId="50" totalsRowDxfId="49">
      <totalsRowFormula>""</totalsRowFormula>
    </tableColumn>
    <tableColumn id="2" xr3:uid="{F7C07564-4F1C-4E60-8BA6-9B72873D6632}" name="Material Type" totalsRowFunction="custom" dataDxfId="48" totalsRowDxfId="47">
      <totalsRowFormula>"Total"</totalsRowFormula>
    </tableColumn>
    <tableColumn id="3" xr3:uid="{8494ABBA-34EF-43D2-981B-E179E04A5ED3}" name="Total Weight (kg)" totalsRowFunction="sum" dataDxfId="46" totalsRowDxfId="45"/>
    <tableColumn id="4" xr3:uid="{B62891F6-6A5D-4D81-AB82-CA9BB303058E}" name="Percent" totalsRowFunction="custom" dataDxfId="44" totalsRowDxfId="43" dataCellStyle="Percent">
      <calculatedColumnFormula>IFERROR(IF(Table123[[#This Row],[Material Category]]&gt;0,Table123[[#This Row],[Total Weight (kg)]]/SUBTOTAL(109,Table123[Total Weight (kg)]),""),"")</calculatedColumnFormula>
      <totalsRowFormula>SUM(Table123[Percent])</totalsRowFormula>
    </tableColumn>
  </tableColumns>
  <tableStyleInfo name="TableStyleLight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49C2ECF-9E46-4C5B-8201-FCCF51AB4721}" name="Table124" displayName="Table124" ref="B64:E75" totalsRowCount="1" headerRowDxfId="42" headerRowBorderDxfId="41" tableBorderDxfId="40" totalsRowBorderDxfId="39">
  <tableColumns count="4">
    <tableColumn id="1" xr3:uid="{447AD5CC-2A80-4988-9F4C-F33A9B9090FC}" name="Material Category" totalsRowFunction="custom" dataDxfId="38" totalsRowDxfId="37">
      <totalsRowFormula>""</totalsRowFormula>
    </tableColumn>
    <tableColumn id="2" xr3:uid="{79CFBFB6-1377-455A-9E06-985BAF712710}" name="Material Type" totalsRowFunction="custom" dataDxfId="36" totalsRowDxfId="35">
      <totalsRowFormula>"Total"</totalsRowFormula>
    </tableColumn>
    <tableColumn id="3" xr3:uid="{DED7F1CC-8711-43FE-AC81-7DEA89A77B7D}" name="Total Weight (kg)" totalsRowFunction="sum" dataDxfId="34" totalsRowDxfId="33"/>
    <tableColumn id="4" xr3:uid="{EE730FE2-97A4-4826-859A-504B262D6A97}" name="Percent" totalsRowFunction="custom" dataDxfId="32" totalsRowDxfId="31" dataCellStyle="Percent">
      <calculatedColumnFormula>IFERROR(IF(Table124[[#This Row],[Material Category]]&gt;0,Table124[[#This Row],[Total Weight (kg)]]/SUBTOTAL(109,Table124[Total Weight (kg)]),""),"")</calculatedColumnFormula>
      <totalsRowFormula>SUM(Table124[Percent])</totalsRowFormula>
    </tableColumn>
  </tableColumns>
  <tableStyleInfo name="TableStyleLight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07D8675-A055-426E-ACC7-89525578BAB3}" name="Table125" displayName="Table125" ref="B89:E100" totalsRowCount="1" headerRowDxfId="30" headerRowBorderDxfId="29" tableBorderDxfId="28" totalsRowBorderDxfId="27">
  <tableColumns count="4">
    <tableColumn id="1" xr3:uid="{0C9EAA65-BDE5-4773-9F26-3EFDE9E3576F}" name="Material Category" totalsRowFunction="custom" dataDxfId="26" totalsRowDxfId="25">
      <totalsRowFormula>""</totalsRowFormula>
    </tableColumn>
    <tableColumn id="2" xr3:uid="{8ADCC0CC-EEA2-47D9-9F5E-A62838AD1EA7}" name="Material Type" totalsRowFunction="custom" dataDxfId="24" totalsRowDxfId="23">
      <totalsRowFormula>"Total"</totalsRowFormula>
    </tableColumn>
    <tableColumn id="3" xr3:uid="{FF1CDC2D-D3A3-465C-81CB-08FAEAC2B8C6}" name="Total Weight (kg)" totalsRowFunction="sum" dataDxfId="22" totalsRowDxfId="21"/>
    <tableColumn id="4" xr3:uid="{42F9F504-B820-4893-A2C0-2D99E83CAC0F}" name="Percent" totalsRowFunction="custom" dataDxfId="20" totalsRowDxfId="19" dataCellStyle="Percent">
      <calculatedColumnFormula>IFERROR(IF(Table125[[#This Row],[Material Category]]&gt;0,Table125[[#This Row],[Total Weight (kg)]]/SUBTOTAL(109,Table125[Total Weight (kg)]),""),"")</calculatedColumnFormula>
      <totalsRowFormula>SUM(Table125[Percent])</totalsRowFormula>
    </tableColumn>
  </tableColumns>
  <tableStyleInfo name="TableStyleLight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BFA5FFF-2D97-459B-A125-D700654611F3}" name="Table126" displayName="Table126" ref="B114:E125" totalsRowCount="1" headerRowDxfId="18" headerRowBorderDxfId="17" tableBorderDxfId="16" totalsRowBorderDxfId="15">
  <tableColumns count="4">
    <tableColumn id="1" xr3:uid="{23DEAF75-837A-4A92-9099-72221373F215}" name="Material Category" totalsRowFunction="custom" dataDxfId="14" totalsRowDxfId="13">
      <totalsRowFormula>""</totalsRowFormula>
    </tableColumn>
    <tableColumn id="2" xr3:uid="{22AFB531-99AA-45F8-B9F2-E2F0FDBED8E7}" name="Material Type" totalsRowFunction="custom" dataDxfId="12" totalsRowDxfId="11">
      <totalsRowFormula>"Total"</totalsRowFormula>
    </tableColumn>
    <tableColumn id="3" xr3:uid="{48400BDE-D176-4D8D-8E79-D5B2CEEF5381}" name="Total Weight (kg)" totalsRowFunction="sum" dataDxfId="10" totalsRowDxfId="9"/>
    <tableColumn id="4" xr3:uid="{06B1EEC5-0FB7-49C8-A6EC-475D6397B68F}" name="Percent" totalsRowFunction="custom" dataDxfId="8" totalsRowDxfId="7" dataCellStyle="Percent">
      <calculatedColumnFormula>IFERROR(IF(Table126[[#This Row],[Material Category]]&gt;0,Table126[[#This Row],[Total Weight (kg)]]/SUBTOTAL(109,Table126[Total Weight (kg)]),""),"")</calculatedColumnFormula>
      <totalsRowFormula>SUM(Table126[Percent])</totalsRowFormula>
    </tableColumn>
  </tableColumns>
  <tableStyleInfo name="TableStyleLight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5E4DB23-AC95-405A-9B6C-92E65DE61180}" name="Table4" displayName="Table4" ref="B2:E67" totalsRowShown="0" headerRowDxfId="5" dataDxfId="4">
  <autoFilter ref="B2:E67" xr:uid="{F5E4DB23-AC95-405A-9B6C-92E65DE61180}"/>
  <tableColumns count="4">
    <tableColumn id="1" xr3:uid="{99C6CEDF-E458-421A-930C-2CF74FBDB281}" name="Material categories" dataDxfId="3"/>
    <tableColumn id="2" xr3:uid="{974F54D5-2708-42E5-877F-CA90D9EBECE3}" name="Bin" dataDxfId="2"/>
    <tableColumn id="3" xr3:uid="{899B4DA6-EC80-4432-B54B-A15A7A116BCC}" name="Material type" dataDxfId="1"/>
    <tableColumn id="4" xr3:uid="{6CB262A7-CE7F-4AE2-864E-5C7D393E473D}" name="Outcome" dataDxfId="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251C48-652A-4914-A9B5-C570B776825F}" name="Table2" displayName="Table2" ref="D5:D59" totalsRowShown="0">
  <autoFilter ref="D5:D59" xr:uid="{13251C48-652A-4914-A9B5-C570B776825F}"/>
  <tableColumns count="1">
    <tableColumn id="1" xr3:uid="{5DED46FA-E0C5-4AFA-A543-168F7BA9185B}" name="List of Waste Types"/>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A4791CB-9AE6-44B3-9976-297998ADFE87}" name="Table8" displayName="Table8" ref="G5:H17" totalsRowShown="0">
  <autoFilter ref="G5:H17" xr:uid="{AA4791CB-9AE6-44B3-9976-297998ADFE87}"/>
  <tableColumns count="2">
    <tableColumn id="1" xr3:uid="{EAC4A3CD-BF32-4D45-B245-62C2D5D1837D}" name="List of Equipment types"/>
    <tableColumn id="2" xr3:uid="{F36CF7C4-7804-4986-AE9A-554D9D3F9FAA}" name="Default units"/>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6">
    <tabColor rgb="FFC00000"/>
    <pageSetUpPr autoPageBreaks="0"/>
  </sheetPr>
  <dimension ref="A1:XFC40"/>
  <sheetViews>
    <sheetView workbookViewId="0"/>
  </sheetViews>
  <sheetFormatPr defaultColWidth="0" defaultRowHeight="15.6" customHeight="1" zeroHeight="1"/>
  <cols>
    <col min="1" max="1" width="4.42578125" style="9" customWidth="1"/>
    <col min="2" max="2" width="13.42578125" style="9" customWidth="1"/>
    <col min="3" max="3" width="17.140625" style="9" customWidth="1"/>
    <col min="4" max="4" width="12.85546875" style="9" customWidth="1"/>
    <col min="5" max="5" width="40.7109375" style="9" customWidth="1"/>
    <col min="6" max="6" width="28.85546875" style="9" customWidth="1"/>
    <col min="7" max="10" width="0" style="9" hidden="1"/>
    <col min="11" max="16382" width="12.85546875" style="9" hidden="1"/>
    <col min="16383" max="16383" width="12.85546875" style="9" hidden="1" customWidth="1"/>
    <col min="16384" max="16384" width="16.140625" style="9" hidden="1"/>
  </cols>
  <sheetData>
    <row r="1" spans="1:10" ht="33.75" customHeight="1">
      <c r="A1" s="8"/>
      <c r="B1" s="8"/>
      <c r="C1" s="8"/>
      <c r="D1" s="8"/>
      <c r="E1" s="8"/>
      <c r="F1" s="8"/>
    </row>
    <row r="2" spans="1:10" ht="15" customHeight="1">
      <c r="A2" s="10"/>
      <c r="B2" s="11"/>
      <c r="C2" s="11"/>
      <c r="D2" s="11"/>
      <c r="E2" s="11"/>
      <c r="F2" s="11"/>
    </row>
    <row r="3" spans="1:10" ht="59.1" customHeight="1">
      <c r="A3" s="10"/>
      <c r="B3" s="12"/>
      <c r="C3" s="13"/>
      <c r="D3" s="14"/>
      <c r="E3" s="15" t="s">
        <v>0</v>
      </c>
      <c r="F3" s="15" t="s">
        <v>1</v>
      </c>
      <c r="H3" s="16"/>
    </row>
    <row r="4" spans="1:10" ht="81" customHeight="1">
      <c r="A4" s="10"/>
      <c r="B4" s="139" t="s">
        <v>2</v>
      </c>
      <c r="C4" s="139"/>
      <c r="D4" s="139"/>
      <c r="E4" s="139"/>
      <c r="F4" s="10"/>
    </row>
    <row r="5" spans="1:10" ht="20.100000000000001" customHeight="1">
      <c r="A5" s="17"/>
      <c r="B5" s="18" t="s">
        <v>3</v>
      </c>
      <c r="C5" s="127" t="s">
        <v>327</v>
      </c>
      <c r="D5" s="18" t="s">
        <v>4</v>
      </c>
      <c r="E5" s="133">
        <v>46209</v>
      </c>
      <c r="F5" s="19"/>
      <c r="H5" s="20"/>
      <c r="I5" s="21"/>
      <c r="J5" s="21"/>
    </row>
    <row r="6" spans="1:10" ht="15.75">
      <c r="A6" s="8"/>
      <c r="B6" s="140"/>
      <c r="C6" s="140"/>
      <c r="D6" s="140"/>
      <c r="E6" s="140"/>
      <c r="F6" s="140"/>
    </row>
    <row r="7" spans="1:10" ht="38.25" customHeight="1">
      <c r="A7" s="8"/>
      <c r="B7" s="142" t="s">
        <v>252</v>
      </c>
      <c r="C7" s="142"/>
      <c r="D7" s="142"/>
      <c r="E7" s="142"/>
      <c r="F7" s="142"/>
    </row>
    <row r="8" spans="1:10" ht="15.75">
      <c r="A8" s="8"/>
      <c r="B8" s="142"/>
      <c r="C8" s="142"/>
      <c r="D8" s="142"/>
      <c r="E8" s="142"/>
      <c r="F8" s="142"/>
    </row>
    <row r="9" spans="1:10" ht="18">
      <c r="A9" s="8"/>
      <c r="B9" s="141" t="s">
        <v>5</v>
      </c>
      <c r="C9" s="141"/>
      <c r="D9" s="141"/>
      <c r="E9" s="141"/>
      <c r="F9" s="141"/>
      <c r="I9" s="22"/>
    </row>
    <row r="10" spans="1:10" ht="6.75" customHeight="1">
      <c r="A10" s="8"/>
      <c r="B10" s="72"/>
      <c r="C10" s="72"/>
      <c r="D10" s="72"/>
      <c r="E10" s="72"/>
      <c r="F10" s="72"/>
      <c r="I10" s="22"/>
    </row>
    <row r="11" spans="1:10" ht="25.5" customHeight="1">
      <c r="A11" s="8"/>
      <c r="B11" s="143" t="s">
        <v>6</v>
      </c>
      <c r="C11" s="143"/>
      <c r="D11" s="143"/>
      <c r="E11" s="143"/>
      <c r="F11" s="143"/>
    </row>
    <row r="12" spans="1:10" ht="27.75" customHeight="1">
      <c r="A12" s="8"/>
      <c r="B12" s="23" t="s">
        <v>7</v>
      </c>
      <c r="C12" s="23"/>
      <c r="D12" s="23"/>
      <c r="E12" s="23"/>
      <c r="F12" s="23"/>
    </row>
    <row r="13" spans="1:10" ht="23.25" customHeight="1">
      <c r="A13" s="8"/>
      <c r="B13" s="135" t="s">
        <v>8</v>
      </c>
      <c r="C13" s="135"/>
      <c r="D13" s="135"/>
      <c r="E13" s="135"/>
      <c r="F13" s="135"/>
    </row>
    <row r="14" spans="1:10" ht="21" customHeight="1">
      <c r="A14" s="8"/>
      <c r="B14" s="135" t="s">
        <v>9</v>
      </c>
      <c r="C14" s="135"/>
      <c r="D14" s="135"/>
      <c r="E14" s="135"/>
      <c r="F14" s="135"/>
    </row>
    <row r="15" spans="1:10" ht="44.45" customHeight="1">
      <c r="A15" s="17"/>
      <c r="B15" s="135" t="s">
        <v>10</v>
      </c>
      <c r="C15" s="135"/>
      <c r="D15" s="135"/>
      <c r="E15" s="135"/>
      <c r="F15" s="135"/>
      <c r="G15" s="9" t="s">
        <v>11</v>
      </c>
    </row>
    <row r="16" spans="1:10" ht="22.5" customHeight="1">
      <c r="A16" s="8"/>
      <c r="B16" s="23" t="s">
        <v>12</v>
      </c>
      <c r="C16" s="23"/>
      <c r="D16" s="23"/>
      <c r="E16" s="23"/>
      <c r="F16" s="23"/>
    </row>
    <row r="17" spans="1:6" ht="24" customHeight="1">
      <c r="A17" s="8"/>
      <c r="B17" s="135" t="s">
        <v>13</v>
      </c>
      <c r="C17" s="136"/>
      <c r="D17" s="136"/>
      <c r="E17" s="136"/>
      <c r="F17" s="136"/>
    </row>
    <row r="18" spans="1:6" ht="49.5" customHeight="1">
      <c r="A18" s="8"/>
      <c r="B18" s="134" t="s">
        <v>14</v>
      </c>
      <c r="C18" s="134"/>
      <c r="D18" s="134"/>
      <c r="E18" s="134"/>
      <c r="F18" s="134"/>
    </row>
    <row r="19" spans="1:6" ht="35.25" customHeight="1">
      <c r="A19" s="8"/>
      <c r="B19" s="134" t="s">
        <v>15</v>
      </c>
      <c r="C19" s="134"/>
      <c r="D19" s="134"/>
      <c r="E19" s="134"/>
      <c r="F19" s="134"/>
    </row>
    <row r="20" spans="1:6" ht="35.25" customHeight="1">
      <c r="A20" s="8"/>
      <c r="B20" s="137" t="s">
        <v>227</v>
      </c>
      <c r="C20" s="137"/>
      <c r="D20" s="137"/>
      <c r="E20" s="137"/>
      <c r="F20" s="137"/>
    </row>
    <row r="21" spans="1:6" ht="27.75" customHeight="1">
      <c r="A21" s="8"/>
      <c r="B21" s="23" t="s">
        <v>224</v>
      </c>
      <c r="C21" s="23"/>
      <c r="D21" s="23"/>
      <c r="E21" s="23"/>
      <c r="F21" s="23"/>
    </row>
    <row r="22" spans="1:6" ht="50.45" customHeight="1">
      <c r="A22" s="8"/>
      <c r="B22" s="134" t="s">
        <v>229</v>
      </c>
      <c r="C22" s="134"/>
      <c r="D22" s="134"/>
      <c r="E22" s="134"/>
      <c r="F22" s="134"/>
    </row>
    <row r="23" spans="1:6" ht="24.95" customHeight="1">
      <c r="A23" s="23"/>
      <c r="B23" s="134" t="s">
        <v>16</v>
      </c>
      <c r="C23" s="134"/>
      <c r="D23" s="134"/>
      <c r="E23" s="134"/>
      <c r="F23" s="134"/>
    </row>
    <row r="24" spans="1:6" ht="35.1" customHeight="1">
      <c r="A24" s="23"/>
      <c r="B24" s="134" t="s">
        <v>207</v>
      </c>
      <c r="C24" s="134"/>
      <c r="D24" s="134"/>
      <c r="E24" s="134"/>
      <c r="F24" s="134"/>
    </row>
    <row r="25" spans="1:6" ht="35.1" customHeight="1">
      <c r="A25" s="23"/>
      <c r="B25" s="134" t="s">
        <v>208</v>
      </c>
      <c r="C25" s="134"/>
      <c r="D25" s="134"/>
      <c r="E25" s="134"/>
      <c r="F25" s="134"/>
    </row>
    <row r="26" spans="1:6" ht="15.75">
      <c r="A26" s="23"/>
      <c r="B26" s="138" t="s">
        <v>225</v>
      </c>
      <c r="C26" s="138"/>
      <c r="D26" s="23"/>
      <c r="E26" s="23"/>
      <c r="F26" s="23"/>
    </row>
    <row r="27" spans="1:6" ht="15.75">
      <c r="A27" s="23"/>
      <c r="B27" s="23"/>
      <c r="C27" s="23"/>
      <c r="D27" s="23"/>
      <c r="E27" s="23"/>
      <c r="F27" s="23"/>
    </row>
    <row r="28" spans="1:6" ht="25.5" customHeight="1">
      <c r="A28" s="23"/>
      <c r="B28" s="143" t="s">
        <v>17</v>
      </c>
      <c r="C28" s="143"/>
      <c r="D28" s="143"/>
      <c r="E28" s="143"/>
      <c r="F28" s="143"/>
    </row>
    <row r="29" spans="1:6" ht="27.75" customHeight="1">
      <c r="A29" s="23"/>
      <c r="B29" s="23" t="s">
        <v>18</v>
      </c>
      <c r="C29" s="23"/>
      <c r="D29" s="23"/>
      <c r="E29" s="23"/>
      <c r="F29" s="23"/>
    </row>
    <row r="30" spans="1:6" ht="24.95" customHeight="1">
      <c r="A30" s="23"/>
      <c r="B30" s="134" t="s">
        <v>19</v>
      </c>
      <c r="C30" s="134"/>
      <c r="D30" s="134"/>
      <c r="E30" s="134"/>
      <c r="F30" s="134"/>
    </row>
    <row r="31" spans="1:6" ht="35.1" customHeight="1">
      <c r="B31" s="134" t="s">
        <v>20</v>
      </c>
      <c r="C31" s="134"/>
      <c r="D31" s="134"/>
      <c r="E31" s="134"/>
      <c r="F31" s="134"/>
    </row>
    <row r="32" spans="1:6" s="35" customFormat="1" ht="35.1" customHeight="1">
      <c r="B32" s="134" t="s">
        <v>21</v>
      </c>
      <c r="C32" s="134"/>
      <c r="D32" s="134"/>
      <c r="E32" s="134"/>
      <c r="F32" s="134"/>
    </row>
    <row r="33" spans="1:6" s="35" customFormat="1" ht="24.95" customHeight="1">
      <c r="B33" s="134" t="s">
        <v>22</v>
      </c>
      <c r="C33" s="134"/>
      <c r="D33" s="134"/>
      <c r="E33" s="134"/>
      <c r="F33" s="134"/>
    </row>
    <row r="34" spans="1:6" ht="35.1" customHeight="1">
      <c r="A34" s="35"/>
      <c r="B34" s="134" t="s">
        <v>230</v>
      </c>
      <c r="C34" s="134"/>
      <c r="D34" s="134"/>
      <c r="E34" s="134"/>
      <c r="F34" s="134"/>
    </row>
    <row r="35" spans="1:6" ht="15.6" customHeight="1">
      <c r="A35" s="35"/>
      <c r="B35" s="35"/>
      <c r="C35" s="35"/>
      <c r="D35" s="35"/>
      <c r="E35" s="35"/>
      <c r="F35" s="35"/>
    </row>
    <row r="36" spans="1:6" ht="15.6" customHeight="1">
      <c r="A36" s="35"/>
      <c r="B36" s="35"/>
      <c r="C36" s="35"/>
      <c r="D36" s="35"/>
      <c r="E36" s="35"/>
      <c r="F36" s="35"/>
    </row>
    <row r="37" spans="1:6" ht="15.6" customHeight="1">
      <c r="A37" s="35"/>
      <c r="B37" s="35"/>
      <c r="C37" s="35"/>
      <c r="D37" s="35"/>
      <c r="E37" s="35"/>
      <c r="F37" s="35"/>
    </row>
    <row r="38" spans="1:6" ht="15.6" customHeight="1">
      <c r="A38" s="35"/>
      <c r="B38" s="35"/>
      <c r="C38" s="35"/>
      <c r="D38" s="35"/>
      <c r="E38" s="35"/>
      <c r="F38" s="35"/>
    </row>
    <row r="39" spans="1:6" ht="15.6" customHeight="1">
      <c r="A39" s="35"/>
      <c r="B39" s="35"/>
      <c r="C39" s="35"/>
      <c r="D39" s="35"/>
      <c r="E39" s="35"/>
      <c r="F39" s="35"/>
    </row>
    <row r="40" spans="1:6" ht="15.6" customHeight="1">
      <c r="A40" s="35"/>
      <c r="B40" s="35"/>
      <c r="C40" s="35"/>
      <c r="D40" s="35"/>
      <c r="E40" s="35"/>
      <c r="F40" s="35"/>
    </row>
  </sheetData>
  <sheetProtection algorithmName="SHA-512" hashValue="OCNZJeAW9ZTkpU18AjXxgNdQJo7dpE4619o0X6srmrzcZI0Fp+WsEgNDarRsPKTMtPappO0WKtRjxbp+dM5eqQ==" saltValue="QbCI8ArXFuty14Jabh7hLw==" spinCount="100000" sheet="1" objects="1" scenarios="1"/>
  <mergeCells count="23">
    <mergeCell ref="B26:C26"/>
    <mergeCell ref="B32:F32"/>
    <mergeCell ref="B34:F34"/>
    <mergeCell ref="B4:E4"/>
    <mergeCell ref="B15:F15"/>
    <mergeCell ref="B6:F6"/>
    <mergeCell ref="B9:F9"/>
    <mergeCell ref="B13:F13"/>
    <mergeCell ref="B14:F14"/>
    <mergeCell ref="B7:F8"/>
    <mergeCell ref="B11:F11"/>
    <mergeCell ref="B28:F28"/>
    <mergeCell ref="B31:F31"/>
    <mergeCell ref="B33:F33"/>
    <mergeCell ref="B30:F30"/>
    <mergeCell ref="B24:F24"/>
    <mergeCell ref="B25:F25"/>
    <mergeCell ref="B17:F17"/>
    <mergeCell ref="B18:F18"/>
    <mergeCell ref="B23:F23"/>
    <mergeCell ref="B22:F22"/>
    <mergeCell ref="B19:F19"/>
    <mergeCell ref="B20:F20"/>
  </mergeCells>
  <hyperlinks>
    <hyperlink ref="B26" location="'Bin Count Summary'!B28" tooltip="Go to assessor comments" display=" View assessor comments" xr:uid="{3824C0CF-61B0-4ECF-B55C-FA79599D79B4}"/>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91B3"/>
    <pageSetUpPr autoPageBreaks="0"/>
  </sheetPr>
  <dimension ref="A1:K42"/>
  <sheetViews>
    <sheetView tabSelected="1" workbookViewId="0">
      <selection activeCell="B7" sqref="B7"/>
    </sheetView>
  </sheetViews>
  <sheetFormatPr defaultColWidth="0" defaultRowHeight="14.25" zeroHeight="1"/>
  <cols>
    <col min="1" max="1" width="6.42578125" style="2" customWidth="1"/>
    <col min="2" max="2" width="22" style="2" bestFit="1" customWidth="1"/>
    <col min="3" max="3" width="13.28515625" style="2" customWidth="1"/>
    <col min="4" max="4" width="8.5703125" style="2" customWidth="1"/>
    <col min="5" max="5" width="11.42578125" style="2" customWidth="1"/>
    <col min="6" max="6" width="8.5703125" style="2" customWidth="1"/>
    <col min="7" max="7" width="17.7109375" style="2" customWidth="1"/>
    <col min="8" max="8" width="8.5703125" style="2" customWidth="1"/>
    <col min="9" max="9" width="20.42578125" style="2" bestFit="1" customWidth="1"/>
    <col min="10" max="10" width="26.140625" style="2" customWidth="1"/>
    <col min="11" max="11" width="8.5703125" style="2" customWidth="1"/>
    <col min="12" max="16384" width="8.5703125" style="2" hidden="1"/>
  </cols>
  <sheetData>
    <row r="1" spans="1:11" ht="15" thickBot="1">
      <c r="A1" s="36"/>
      <c r="B1" s="36"/>
      <c r="C1" s="36"/>
      <c r="D1" s="36"/>
      <c r="E1" s="36"/>
      <c r="F1" s="36"/>
      <c r="G1" s="36"/>
      <c r="H1" s="36"/>
      <c r="I1" s="36"/>
      <c r="J1" s="36"/>
      <c r="K1" s="36"/>
    </row>
    <row r="2" spans="1:11" ht="15">
      <c r="A2" s="36"/>
      <c r="B2" s="32" t="s">
        <v>23</v>
      </c>
      <c r="C2" s="154"/>
      <c r="D2" s="154"/>
      <c r="E2" s="154"/>
      <c r="F2" s="154"/>
      <c r="G2" s="154"/>
      <c r="H2" s="154"/>
      <c r="I2" s="154"/>
      <c r="J2" s="155"/>
      <c r="K2" s="36"/>
    </row>
    <row r="3" spans="1:11" ht="15">
      <c r="A3" s="36"/>
      <c r="B3" s="33" t="s">
        <v>24</v>
      </c>
      <c r="C3" s="156"/>
      <c r="D3" s="156"/>
      <c r="E3" s="156"/>
      <c r="F3" s="156"/>
      <c r="G3" s="156"/>
      <c r="H3" s="156"/>
      <c r="I3" s="156"/>
      <c r="J3" s="157"/>
      <c r="K3" s="36"/>
    </row>
    <row r="4" spans="1:11" ht="15.75" thickBot="1">
      <c r="A4" s="36"/>
      <c r="B4" s="34" t="s">
        <v>25</v>
      </c>
      <c r="C4" s="158"/>
      <c r="D4" s="158"/>
      <c r="E4" s="158"/>
      <c r="F4" s="158"/>
      <c r="G4" s="158"/>
      <c r="H4" s="158"/>
      <c r="I4" s="158"/>
      <c r="J4" s="159"/>
      <c r="K4" s="36"/>
    </row>
    <row r="5" spans="1:11" ht="8.25" customHeight="1" thickBot="1">
      <c r="A5" s="36"/>
      <c r="B5" s="36"/>
      <c r="C5" s="36"/>
      <c r="D5" s="36"/>
      <c r="E5" s="36"/>
      <c r="F5" s="36"/>
      <c r="G5" s="36"/>
      <c r="H5" s="36"/>
      <c r="I5" s="36"/>
      <c r="J5" s="36"/>
      <c r="K5" s="36"/>
    </row>
    <row r="6" spans="1:11" ht="37.5" customHeight="1">
      <c r="A6" s="36"/>
      <c r="B6" s="73" t="s">
        <v>26</v>
      </c>
      <c r="C6" s="74" t="s">
        <v>27</v>
      </c>
      <c r="D6" s="74" t="s">
        <v>28</v>
      </c>
      <c r="E6" s="74" t="s">
        <v>29</v>
      </c>
      <c r="F6" s="74" t="s">
        <v>30</v>
      </c>
      <c r="G6" s="74" t="s">
        <v>31</v>
      </c>
      <c r="H6" s="47" t="s">
        <v>32</v>
      </c>
      <c r="I6" s="47" t="s">
        <v>33</v>
      </c>
      <c r="J6" s="48" t="s">
        <v>34</v>
      </c>
      <c r="K6" s="36"/>
    </row>
    <row r="7" spans="1:11" ht="15" customHeight="1">
      <c r="A7" s="36"/>
      <c r="B7" s="45"/>
      <c r="C7" s="24"/>
      <c r="D7" s="24"/>
      <c r="E7" s="131" t="str">
        <f t="shared" ref="E7:E26" si="0">_xlfn.XLOOKUP($C7,Equipment_types_list,Default_units,"")</f>
        <v/>
      </c>
      <c r="F7" s="24"/>
      <c r="G7" s="24"/>
      <c r="H7" s="24"/>
      <c r="I7" s="54" t="str">
        <f>IFERROR(IF(B7="","",(SUMPRODUCT('Data Comparison'!$E$4:$E$34,'Data Comparison'!$F$4:$F$34)/SUM('Data Comparison'!$F$4:$F$34))),"")</f>
        <v/>
      </c>
      <c r="J7" s="46" t="str">
        <f>IF(B7="","",IF(I7="","",IF(I7&gt;Support!$C$2,"Fail","Pass")))</f>
        <v/>
      </c>
      <c r="K7" s="36"/>
    </row>
    <row r="8" spans="1:11" ht="15" customHeight="1">
      <c r="A8" s="36"/>
      <c r="B8" s="45"/>
      <c r="C8" s="24"/>
      <c r="D8" s="24"/>
      <c r="E8" s="131" t="str">
        <f t="shared" si="0"/>
        <v/>
      </c>
      <c r="F8" s="24"/>
      <c r="G8" s="24"/>
      <c r="H8" s="24"/>
      <c r="I8" s="28" t="str">
        <f>IFERROR(IF(B8="","",(SUMPRODUCT('Data Comparison'!$K$4:$K$34,'Data Comparison'!$L$4:$L$34)/SUM('Data Comparison'!$L$4:$L$34))),"")</f>
        <v/>
      </c>
      <c r="J8" s="46" t="str">
        <f>IF(B8="","",IF(I8="","",IF(I8&gt;Support!$C$2,"Fail","Pass")))</f>
        <v/>
      </c>
      <c r="K8" s="36"/>
    </row>
    <row r="9" spans="1:11" ht="15" customHeight="1">
      <c r="A9" s="36"/>
      <c r="B9" s="45"/>
      <c r="C9" s="24"/>
      <c r="D9" s="24"/>
      <c r="E9" s="131" t="str">
        <f t="shared" si="0"/>
        <v/>
      </c>
      <c r="F9" s="24"/>
      <c r="G9" s="24"/>
      <c r="H9" s="24"/>
      <c r="I9" s="28" t="str">
        <f>IFERROR(IF(B9="","",(SUMPRODUCT('Data Comparison'!$Q$4:$Q$34,'Data Comparison'!$R$4:$R$34)/SUM('Data Comparison'!$R$4:$R$34))),"")</f>
        <v/>
      </c>
      <c r="J9" s="46" t="str">
        <f>IF(B9="","",IF(I9="","",IF(I9&gt;Support!$C$2,"Fail","Pass")))</f>
        <v/>
      </c>
      <c r="K9" s="36"/>
    </row>
    <row r="10" spans="1:11" ht="15" customHeight="1">
      <c r="A10" s="36"/>
      <c r="B10" s="45"/>
      <c r="C10" s="24"/>
      <c r="D10" s="24"/>
      <c r="E10" s="131" t="str">
        <f t="shared" si="0"/>
        <v/>
      </c>
      <c r="F10" s="24"/>
      <c r="G10" s="24"/>
      <c r="H10" s="24"/>
      <c r="I10" s="28" t="str">
        <f>IFERROR(IF(B10="","",(SUMPRODUCT('Data Comparison'!$W$4:$W$34,'Data Comparison'!$X$4:$X$34)/SUM('Data Comparison'!$X$4:$X$34))),"")</f>
        <v/>
      </c>
      <c r="J10" s="46" t="str">
        <f>IF(B10="","",IF(I10="","",IF(I10&gt;Support!$C$2,"Fail","Pass")))</f>
        <v/>
      </c>
      <c r="K10" s="36"/>
    </row>
    <row r="11" spans="1:11" ht="15" customHeight="1">
      <c r="A11" s="36"/>
      <c r="B11" s="45"/>
      <c r="C11" s="24"/>
      <c r="D11" s="24"/>
      <c r="E11" s="131" t="str">
        <f t="shared" si="0"/>
        <v/>
      </c>
      <c r="F11" s="24"/>
      <c r="G11" s="24"/>
      <c r="H11" s="24"/>
      <c r="I11" s="28" t="str">
        <f>IFERROR(IF(B11="","",(SUMPRODUCT('Data Comparison'!$AC$4:$AC$34,'Data Comparison'!$AD$4:$AD$34)/SUM('Data Comparison'!$AD$4:$AD$34))),"")</f>
        <v/>
      </c>
      <c r="J11" s="46" t="str">
        <f>IF(B11="","",IF(I11="","",IF(I11&gt;Support!$C$2,"Fail","Pass")))</f>
        <v/>
      </c>
      <c r="K11" s="36"/>
    </row>
    <row r="12" spans="1:11" ht="15" customHeight="1">
      <c r="A12" s="36"/>
      <c r="B12" s="45"/>
      <c r="C12" s="24"/>
      <c r="D12" s="24"/>
      <c r="E12" s="131" t="str">
        <f t="shared" si="0"/>
        <v/>
      </c>
      <c r="F12" s="24"/>
      <c r="G12" s="24"/>
      <c r="H12" s="24"/>
      <c r="I12" s="28" t="str">
        <f>IFERROR(IF(B12="","",(SUMPRODUCT('Data Comparison'!$AI$4:$AI$34,'Data Comparison'!$AJ$4:$AJ$34)/SUM('Data Comparison'!$AJ$4:$AJ$34))),"")</f>
        <v/>
      </c>
      <c r="J12" s="46" t="str">
        <f>IF(B12="","",IF(I12="","",IF(I12&gt;Support!$C$2,"Fail","Pass")))</f>
        <v/>
      </c>
      <c r="K12" s="36"/>
    </row>
    <row r="13" spans="1:11" ht="15" customHeight="1">
      <c r="A13" s="36"/>
      <c r="B13" s="45"/>
      <c r="C13" s="24"/>
      <c r="D13" s="24"/>
      <c r="E13" s="131" t="str">
        <f t="shared" si="0"/>
        <v/>
      </c>
      <c r="F13" s="24"/>
      <c r="G13" s="24"/>
      <c r="H13" s="24"/>
      <c r="I13" s="28" t="str">
        <f>IFERROR(IF(B13="","",(SUMPRODUCT('Data Comparison'!$AO$4:$AO$34,'Data Comparison'!$AP$4:$AP$34)/SUM('Data Comparison'!$AP$4:$AP$34))),"")</f>
        <v/>
      </c>
      <c r="J13" s="46" t="str">
        <f>IF(B13="","",IF(I13="","",IF(I13&gt;Support!$C$2,"Fail","Pass")))</f>
        <v/>
      </c>
      <c r="K13" s="36"/>
    </row>
    <row r="14" spans="1:11" ht="15" customHeight="1">
      <c r="A14" s="36"/>
      <c r="B14" s="45"/>
      <c r="C14" s="24"/>
      <c r="D14" s="24"/>
      <c r="E14" s="131" t="str">
        <f t="shared" si="0"/>
        <v/>
      </c>
      <c r="F14" s="24"/>
      <c r="G14" s="24"/>
      <c r="H14" s="24"/>
      <c r="I14" s="29" t="str">
        <f>IFERROR(IF(B14="","",(SUMPRODUCT('Data Comparison'!$AU$4:$AU$34,'Data Comparison'!$AV$4:$AV$34)/SUM('Data Comparison'!$AV$4:$AV$34))),"")</f>
        <v/>
      </c>
      <c r="J14" s="46" t="str">
        <f>IF(B14="","",IF(I14="","",IF(I14&gt;Support!$C$2,"Fail","Pass")))</f>
        <v/>
      </c>
      <c r="K14" s="36"/>
    </row>
    <row r="15" spans="1:11" ht="15" customHeight="1">
      <c r="A15" s="36"/>
      <c r="B15" s="45"/>
      <c r="C15" s="24"/>
      <c r="D15" s="24"/>
      <c r="E15" s="131" t="str">
        <f t="shared" si="0"/>
        <v/>
      </c>
      <c r="F15" s="24"/>
      <c r="G15" s="24"/>
      <c r="H15" s="24"/>
      <c r="I15" s="29" t="str">
        <f>IFERROR(IF(B15="","",(SUMPRODUCT('Data Comparison'!$BA$4:$BA$34,'Data Comparison'!$BB$4:$BB$34)/SUM('Data Comparison'!$BB$4:$BB$34))),"")</f>
        <v/>
      </c>
      <c r="J15" s="46" t="str">
        <f>IF(B15="","",IF(I15="","",IF(I15&gt;Support!$C$2,"Fail","Pass")))</f>
        <v/>
      </c>
      <c r="K15" s="36"/>
    </row>
    <row r="16" spans="1:11" ht="15" customHeight="1">
      <c r="A16" s="36"/>
      <c r="B16" s="45"/>
      <c r="C16" s="24"/>
      <c r="D16" s="24"/>
      <c r="E16" s="131" t="str">
        <f t="shared" si="0"/>
        <v/>
      </c>
      <c r="F16" s="24"/>
      <c r="G16" s="24"/>
      <c r="H16" s="24"/>
      <c r="I16" s="29" t="str">
        <f>IFERROR(IF(B16="","",(SUMPRODUCT('Data Comparison'!$BG$4:$BG$34,'Data Comparison'!$BH$4:$BH$34)/SUM('Data Comparison'!$BH$4:$BH$34))),"")</f>
        <v/>
      </c>
      <c r="J16" s="46" t="str">
        <f>IF(B16="","",IF(I16="","",IF(I16&gt;Support!$C$2,"Fail","Pass")))</f>
        <v/>
      </c>
      <c r="K16" s="36"/>
    </row>
    <row r="17" spans="1:11" ht="15" customHeight="1">
      <c r="A17" s="36"/>
      <c r="B17" s="45"/>
      <c r="C17" s="24"/>
      <c r="D17" s="24"/>
      <c r="E17" s="131" t="str">
        <f t="shared" si="0"/>
        <v/>
      </c>
      <c r="F17" s="24"/>
      <c r="G17" s="24"/>
      <c r="H17" s="24"/>
      <c r="I17" s="29" t="str">
        <f>IFERROR(IF(B17="","",(SUMPRODUCT('Data Comparison'!$BM$4:$BM$34,'Data Comparison'!$BN$4:$BN$34)/SUM('Data Comparison'!$BN$4:$BN$34))),"")</f>
        <v/>
      </c>
      <c r="J17" s="46" t="str">
        <f>IF(B17="","",IF(I17="","",IF(I17&gt;Support!$C$2,"Fail","Pass")))</f>
        <v/>
      </c>
      <c r="K17" s="36"/>
    </row>
    <row r="18" spans="1:11" ht="15" customHeight="1">
      <c r="A18" s="36"/>
      <c r="B18" s="45"/>
      <c r="C18" s="24"/>
      <c r="D18" s="24"/>
      <c r="E18" s="131" t="str">
        <f t="shared" si="0"/>
        <v/>
      </c>
      <c r="F18" s="24"/>
      <c r="G18" s="24"/>
      <c r="H18" s="24"/>
      <c r="I18" s="44" t="str">
        <f>IFERROR(IF(B18="","",(SUMPRODUCT('Data Comparison'!$BS$4:$BS$34,'Data Comparison'!$BT$4:$BT$34)/SUM('Data Comparison'!$BT$4:$BT$34))),"")</f>
        <v/>
      </c>
      <c r="J18" s="46" t="str">
        <f>IF(B18="","",IF(I18="","",IF(I18&gt;Support!$C$2,"Fail","Pass")))</f>
        <v/>
      </c>
      <c r="K18" s="36"/>
    </row>
    <row r="19" spans="1:11" ht="15" customHeight="1">
      <c r="A19" s="36"/>
      <c r="B19" s="45"/>
      <c r="C19" s="24"/>
      <c r="D19" s="24"/>
      <c r="E19" s="131" t="str">
        <f t="shared" si="0"/>
        <v/>
      </c>
      <c r="F19" s="24"/>
      <c r="G19" s="24"/>
      <c r="H19" s="24"/>
      <c r="I19" s="44" t="str">
        <f>IFERROR(IF(B19="","",(SUMPRODUCT('Data Comparison'!$BY$4:$BY$34,'Data Comparison'!$BZ$4:$BZ$34)/SUM('Data Comparison'!$BZ$4:$BZ$34))),"")</f>
        <v/>
      </c>
      <c r="J19" s="46" t="str">
        <f>IF(B19="","",IF(I19="","",IF(I19&gt;Support!$C$2,"Fail","Pass")))</f>
        <v/>
      </c>
      <c r="K19" s="36"/>
    </row>
    <row r="20" spans="1:11" ht="15" customHeight="1">
      <c r="A20" s="36"/>
      <c r="B20" s="45"/>
      <c r="C20" s="24"/>
      <c r="D20" s="24"/>
      <c r="E20" s="131" t="str">
        <f t="shared" si="0"/>
        <v/>
      </c>
      <c r="F20" s="24"/>
      <c r="G20" s="24"/>
      <c r="H20" s="24"/>
      <c r="I20" s="44" t="str">
        <f>IFERROR(IF(B20="","",(SUMPRODUCT('Data Comparison'!$CE$4:$CE$34,'Data Comparison'!$CF$4:$CF$34)/SUM('Data Comparison'!$CF$4:$CF$34))),"")</f>
        <v/>
      </c>
      <c r="J20" s="46" t="str">
        <f>IF(B20="","",IF(I20="","",IF(I20&gt;Support!$C$2,"Fail","Pass")))</f>
        <v/>
      </c>
      <c r="K20" s="36"/>
    </row>
    <row r="21" spans="1:11" ht="15" customHeight="1">
      <c r="A21" s="36"/>
      <c r="B21" s="45"/>
      <c r="C21" s="24"/>
      <c r="D21" s="24"/>
      <c r="E21" s="131" t="str">
        <f t="shared" si="0"/>
        <v/>
      </c>
      <c r="F21" s="24"/>
      <c r="G21" s="24"/>
      <c r="H21" s="24"/>
      <c r="I21" s="44" t="str">
        <f>IFERROR(IF(B21="","",(SUMPRODUCT('Data Comparison'!$CK$4:$CK$34,'Data Comparison'!$CL$4:$CL$34)/SUM('Data Comparison'!$CL$4:$CL$34))),"")</f>
        <v/>
      </c>
      <c r="J21" s="46" t="str">
        <f>IF(B21="","",IF(I21="","",IF(I21&gt;Support!$C$2,"Fail","Pass")))</f>
        <v/>
      </c>
      <c r="K21" s="36"/>
    </row>
    <row r="22" spans="1:11" ht="15" customHeight="1">
      <c r="A22" s="36"/>
      <c r="B22" s="45"/>
      <c r="C22" s="24"/>
      <c r="D22" s="24"/>
      <c r="E22" s="131" t="str">
        <f t="shared" si="0"/>
        <v/>
      </c>
      <c r="F22" s="24"/>
      <c r="G22" s="24"/>
      <c r="H22" s="24"/>
      <c r="I22" s="44" t="str">
        <f>IFERROR(IF(B22="","",(SUMPRODUCT('Data Comparison'!$CQ$4:$CQ$34,'Data Comparison'!$CR$4:$CR$34)/SUM('Data Comparison'!$CR$4:$CR$34))),"")</f>
        <v/>
      </c>
      <c r="J22" s="46" t="str">
        <f>IF(B22="","",IF(I22="","",IF(I22&gt;Support!$C$2,"Fail","Pass")))</f>
        <v/>
      </c>
      <c r="K22" s="36"/>
    </row>
    <row r="23" spans="1:11" ht="15" customHeight="1">
      <c r="A23" s="36"/>
      <c r="B23" s="45"/>
      <c r="C23" s="24"/>
      <c r="D23" s="24"/>
      <c r="E23" s="131" t="str">
        <f t="shared" si="0"/>
        <v/>
      </c>
      <c r="F23" s="24"/>
      <c r="G23" s="24"/>
      <c r="H23" s="24"/>
      <c r="I23" s="44" t="str">
        <f>IFERROR(IF(B23="","",(SUMPRODUCT('Data Comparison'!$CW$4:$CW$34,'Data Comparison'!$CX$4:$CX$34)/SUM('Data Comparison'!$CX$4:$CX$34))),"")</f>
        <v/>
      </c>
      <c r="J23" s="46" t="str">
        <f>IF(B23="","",IF(I23="","",IF(I23&gt;Support!$C$2,"Fail","Pass")))</f>
        <v/>
      </c>
      <c r="K23" s="36"/>
    </row>
    <row r="24" spans="1:11" ht="15" customHeight="1">
      <c r="A24" s="36"/>
      <c r="B24" s="45"/>
      <c r="C24" s="24"/>
      <c r="D24" s="24"/>
      <c r="E24" s="131" t="str">
        <f t="shared" si="0"/>
        <v/>
      </c>
      <c r="F24" s="24"/>
      <c r="G24" s="24"/>
      <c r="H24" s="24"/>
      <c r="I24" s="44" t="str">
        <f>IFERROR(IF(B24="","",(SUMPRODUCT('Data Comparison'!$DC$4:$DC$34,'Data Comparison'!$DD$4:$DD$34)/SUM('Data Comparison'!$DD$4:$DD$34))),"")</f>
        <v/>
      </c>
      <c r="J24" s="46" t="str">
        <f>IF(B24="","",IF(I24="","",IF(I24&gt;Support!$C$2,"Fail","Pass")))</f>
        <v/>
      </c>
      <c r="K24" s="36"/>
    </row>
    <row r="25" spans="1:11" ht="15" customHeight="1">
      <c r="A25" s="36"/>
      <c r="B25" s="45"/>
      <c r="C25" s="24"/>
      <c r="D25" s="24"/>
      <c r="E25" s="131" t="str">
        <f t="shared" si="0"/>
        <v/>
      </c>
      <c r="F25" s="24"/>
      <c r="G25" s="24"/>
      <c r="H25" s="24"/>
      <c r="I25" s="44" t="str">
        <f>IFERROR(IF(B25="","",(SUMPRODUCT('Data Comparison'!$DI$4:$DI$34,'Data Comparison'!$DJ$4:$DJ$34)/SUM('Data Comparison'!$DJ$4:$DJ$34))),"")</f>
        <v/>
      </c>
      <c r="J25" s="46" t="str">
        <f>IF(B25="","",IF(I25="","",IF(I25&gt;Support!$C$2,"Fail","Pass")))</f>
        <v/>
      </c>
      <c r="K25" s="36"/>
    </row>
    <row r="26" spans="1:11" ht="15" customHeight="1" thickBot="1">
      <c r="A26" s="36"/>
      <c r="B26" s="49"/>
      <c r="C26" s="26"/>
      <c r="D26" s="26"/>
      <c r="E26" s="132" t="str">
        <f t="shared" si="0"/>
        <v/>
      </c>
      <c r="F26" s="26"/>
      <c r="G26" s="26"/>
      <c r="H26" s="26"/>
      <c r="I26" s="50" t="str">
        <f>IFERROR(IF(B26="","",(SUMPRODUCT('Data Comparison'!$DO$4:$DO$34,'Data Comparison'!$DP$4:$DP$34)/SUM('Data Comparison'!$DP$4:$DP$34))),"")</f>
        <v/>
      </c>
      <c r="J26" s="51" t="str">
        <f>IF(B26="","",IF(I26="","",IF(I26&gt;Support!$C$2,"Fail","Pass")))</f>
        <v/>
      </c>
      <c r="K26" s="36"/>
    </row>
    <row r="27" spans="1:11" ht="30" customHeight="1">
      <c r="A27" s="36"/>
      <c r="B27" s="144" t="s">
        <v>231</v>
      </c>
      <c r="C27" s="144"/>
      <c r="D27" s="144"/>
      <c r="E27" s="144"/>
      <c r="F27" s="144"/>
      <c r="G27" s="144"/>
      <c r="H27" s="144"/>
      <c r="I27" s="144"/>
      <c r="J27" s="144"/>
      <c r="K27" s="36"/>
    </row>
    <row r="28" spans="1:11" ht="15" customHeight="1" thickBot="1">
      <c r="A28" s="36"/>
      <c r="B28" s="160" t="s">
        <v>226</v>
      </c>
      <c r="C28" s="160"/>
      <c r="D28" s="71"/>
      <c r="E28" s="71"/>
      <c r="F28" s="71"/>
      <c r="G28" s="71"/>
      <c r="H28" s="71"/>
      <c r="J28" s="71"/>
      <c r="K28" s="36"/>
    </row>
    <row r="29" spans="1:11" ht="15" customHeight="1">
      <c r="A29" s="36"/>
      <c r="B29" s="145" t="s">
        <v>228</v>
      </c>
      <c r="C29" s="146"/>
      <c r="D29" s="146"/>
      <c r="E29" s="146"/>
      <c r="F29" s="146"/>
      <c r="G29" s="146"/>
      <c r="H29" s="146"/>
      <c r="I29" s="146"/>
      <c r="J29" s="147"/>
      <c r="K29" s="36"/>
    </row>
    <row r="30" spans="1:11" ht="15" customHeight="1">
      <c r="A30" s="36"/>
      <c r="B30" s="148"/>
      <c r="C30" s="149"/>
      <c r="D30" s="149"/>
      <c r="E30" s="149"/>
      <c r="F30" s="149"/>
      <c r="G30" s="149"/>
      <c r="H30" s="149"/>
      <c r="I30" s="149"/>
      <c r="J30" s="150"/>
      <c r="K30" s="36"/>
    </row>
    <row r="31" spans="1:11" ht="15" customHeight="1">
      <c r="A31" s="36"/>
      <c r="B31" s="148"/>
      <c r="C31" s="149"/>
      <c r="D31" s="149"/>
      <c r="E31" s="149"/>
      <c r="F31" s="149"/>
      <c r="G31" s="149"/>
      <c r="H31" s="149"/>
      <c r="I31" s="149"/>
      <c r="J31" s="150"/>
      <c r="K31" s="36"/>
    </row>
    <row r="32" spans="1:11" ht="15" customHeight="1">
      <c r="A32" s="36"/>
      <c r="B32" s="148"/>
      <c r="C32" s="149"/>
      <c r="D32" s="149"/>
      <c r="E32" s="149"/>
      <c r="F32" s="149"/>
      <c r="G32" s="149"/>
      <c r="H32" s="149"/>
      <c r="I32" s="149"/>
      <c r="J32" s="150"/>
      <c r="K32" s="36"/>
    </row>
    <row r="33" spans="1:11" ht="15" customHeight="1">
      <c r="A33" s="36"/>
      <c r="B33" s="148"/>
      <c r="C33" s="149"/>
      <c r="D33" s="149"/>
      <c r="E33" s="149"/>
      <c r="F33" s="149"/>
      <c r="G33" s="149"/>
      <c r="H33" s="149"/>
      <c r="I33" s="149"/>
      <c r="J33" s="150"/>
      <c r="K33" s="36"/>
    </row>
    <row r="34" spans="1:11" ht="15" customHeight="1">
      <c r="A34" s="36"/>
      <c r="B34" s="148"/>
      <c r="C34" s="149"/>
      <c r="D34" s="149"/>
      <c r="E34" s="149"/>
      <c r="F34" s="149"/>
      <c r="G34" s="149"/>
      <c r="H34" s="149"/>
      <c r="I34" s="149"/>
      <c r="J34" s="150"/>
      <c r="K34" s="36"/>
    </row>
    <row r="35" spans="1:11" ht="15" customHeight="1">
      <c r="A35" s="36"/>
      <c r="B35" s="148"/>
      <c r="C35" s="149"/>
      <c r="D35" s="149"/>
      <c r="E35" s="149"/>
      <c r="F35" s="149"/>
      <c r="G35" s="149"/>
      <c r="H35" s="149"/>
      <c r="I35" s="149"/>
      <c r="J35" s="150"/>
      <c r="K35" s="36"/>
    </row>
    <row r="36" spans="1:11" ht="15" customHeight="1">
      <c r="A36" s="36"/>
      <c r="B36" s="148"/>
      <c r="C36" s="149"/>
      <c r="D36" s="149"/>
      <c r="E36" s="149"/>
      <c r="F36" s="149"/>
      <c r="G36" s="149"/>
      <c r="H36" s="149"/>
      <c r="I36" s="149"/>
      <c r="J36" s="150"/>
      <c r="K36" s="36"/>
    </row>
    <row r="37" spans="1:11" ht="15" customHeight="1">
      <c r="B37" s="148"/>
      <c r="C37" s="149"/>
      <c r="D37" s="149"/>
      <c r="E37" s="149"/>
      <c r="F37" s="149"/>
      <c r="G37" s="149"/>
      <c r="H37" s="149"/>
      <c r="I37" s="149"/>
      <c r="J37" s="150"/>
    </row>
    <row r="38" spans="1:11" ht="15" customHeight="1">
      <c r="A38" s="36"/>
      <c r="B38" s="148"/>
      <c r="C38" s="149"/>
      <c r="D38" s="149"/>
      <c r="E38" s="149"/>
      <c r="F38" s="149"/>
      <c r="G38" s="149"/>
      <c r="H38" s="149"/>
      <c r="I38" s="149"/>
      <c r="J38" s="150"/>
      <c r="K38" s="36"/>
    </row>
    <row r="39" spans="1:11" ht="15" customHeight="1" thickBot="1">
      <c r="A39" s="36"/>
      <c r="B39" s="151"/>
      <c r="C39" s="152"/>
      <c r="D39" s="152"/>
      <c r="E39" s="152"/>
      <c r="F39" s="152"/>
      <c r="G39" s="152"/>
      <c r="H39" s="152"/>
      <c r="I39" s="152"/>
      <c r="J39" s="153"/>
      <c r="K39" s="36"/>
    </row>
    <row r="40" spans="1:11">
      <c r="B40" s="36"/>
      <c r="C40" s="36"/>
      <c r="D40" s="36"/>
      <c r="E40" s="36"/>
      <c r="F40" s="36"/>
      <c r="G40" s="36"/>
      <c r="H40" s="36"/>
      <c r="I40" s="36"/>
      <c r="J40" s="36"/>
    </row>
    <row r="41" spans="1:11">
      <c r="A41" s="36"/>
      <c r="B41" s="36"/>
      <c r="C41" s="36"/>
      <c r="D41" s="36"/>
      <c r="E41" s="36"/>
      <c r="F41" s="36"/>
      <c r="G41" s="36"/>
      <c r="H41" s="36"/>
      <c r="I41" s="36"/>
      <c r="J41" s="36"/>
      <c r="K41" s="36"/>
    </row>
    <row r="42" spans="1:11">
      <c r="A42" s="36"/>
      <c r="B42" s="36"/>
      <c r="C42" s="36"/>
      <c r="D42" s="36"/>
      <c r="E42" s="36"/>
      <c r="F42" s="36"/>
      <c r="G42" s="36"/>
      <c r="H42" s="36"/>
      <c r="I42" s="36"/>
      <c r="J42" s="36"/>
      <c r="K42" s="36"/>
    </row>
  </sheetData>
  <sheetProtection algorithmName="SHA-512" hashValue="qvfIrWytm4m3RzKeYBa6/35LHEtYam1U8cf1IIzJVkHIJvovrjPFtJyEa7iy0JweXYO4WTjy3Y99JNSJ5g90Xg==" saltValue="dNL9JwxiB2hWirPHDFfSxA==" spinCount="100000" sheet="1" objects="1" scenarios="1"/>
  <mergeCells count="7">
    <mergeCell ref="B27:J27"/>
    <mergeCell ref="B29:J29"/>
    <mergeCell ref="B30:J39"/>
    <mergeCell ref="C2:J2"/>
    <mergeCell ref="C3:J3"/>
    <mergeCell ref="C4:J4"/>
    <mergeCell ref="B28:C28"/>
  </mergeCells>
  <conditionalFormatting sqref="J7:J26">
    <cfRule type="cellIs" dxfId="69" priority="3" operator="equal">
      <formula>"Fail"</formula>
    </cfRule>
  </conditionalFormatting>
  <dataValidations count="1">
    <dataValidation type="list" showInputMessage="1" showErrorMessage="1" sqref="B7:B26" xr:uid="{00000000-0002-0000-0100-000000000000}">
      <formula1>WasteTypes</formula1>
    </dataValidation>
  </dataValidations>
  <hyperlinks>
    <hyperlink ref="B28" location="'Read me'!B21" tooltip="Go to allowed data manipulations" display="View allowed data adjustments" xr:uid="{D1EF1370-DFFE-4975-988E-6247D3DFBEE6}"/>
    <hyperlink ref="B28:C28" location="'Read me'!B21" tooltip="Go to allowed data adjustments" display="View allowed data adjustments" xr:uid="{3C63BB2C-01AB-41F4-B1DC-94EBCBEE2990}"/>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showInputMessage="1" showErrorMessage="1" xr:uid="{00000000-0002-0000-0100-000001000000}">
          <x14:formula1>
            <xm:f>Support!$G$6:$G$17</xm:f>
          </x14:formula1>
          <xm:sqref>C7:C26</xm:sqref>
        </x14:dataValidation>
        <x14:dataValidation type="list" showInputMessage="1" showErrorMessage="1" xr:uid="{00000000-0002-0000-0100-000002000000}">
          <x14:formula1>
            <xm:f>Support!$I$5:$I$6</xm:f>
          </x14:formula1>
          <xm:sqref>E7:E26</xm:sqref>
        </x14:dataValidation>
        <x14:dataValidation type="list" showInputMessage="1" showErrorMessage="1" xr:uid="{00000000-0002-0000-0100-000003000000}">
          <x14:formula1>
            <xm:f>Support!$B$4:$B$16</xm:f>
          </x14:formula1>
          <xm:sqref>G7:G26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91B3"/>
    <pageSetUpPr autoPageBreaks="0"/>
  </sheetPr>
  <dimension ref="A1:FF35"/>
  <sheetViews>
    <sheetView workbookViewId="0">
      <selection activeCell="C4" sqref="C4"/>
    </sheetView>
  </sheetViews>
  <sheetFormatPr defaultColWidth="0" defaultRowHeight="14.25" zeroHeight="1"/>
  <cols>
    <col min="1" max="1" width="8.5703125" style="2" customWidth="1"/>
    <col min="2" max="2" width="11.5703125" style="2" customWidth="1"/>
    <col min="3" max="4" width="18.5703125" style="2" customWidth="1"/>
    <col min="5" max="6" width="8.5703125" style="2" hidden="1" customWidth="1"/>
    <col min="7" max="7" width="8.5703125" style="2" customWidth="1"/>
    <col min="8" max="8" width="11.5703125" style="2" customWidth="1"/>
    <col min="9" max="10" width="18.5703125" style="2" customWidth="1"/>
    <col min="11" max="12" width="8.5703125" style="2" hidden="1" customWidth="1"/>
    <col min="13" max="13" width="8.5703125" style="2" customWidth="1"/>
    <col min="14" max="14" width="11.5703125" style="2" customWidth="1"/>
    <col min="15" max="16" width="18.5703125" style="2" customWidth="1"/>
    <col min="17" max="18" width="8.5703125" style="2" hidden="1" customWidth="1"/>
    <col min="19" max="19" width="8.5703125" style="2" customWidth="1"/>
    <col min="20" max="20" width="11.5703125" style="2" customWidth="1"/>
    <col min="21" max="22" width="18.5703125" style="2" customWidth="1"/>
    <col min="23" max="24" width="8.5703125" style="2" hidden="1" customWidth="1"/>
    <col min="25" max="25" width="8.5703125" style="2" customWidth="1"/>
    <col min="26" max="26" width="11.5703125" style="2" customWidth="1"/>
    <col min="27" max="28" width="18.5703125" style="2" customWidth="1"/>
    <col min="29" max="30" width="8.5703125" style="2" hidden="1" customWidth="1"/>
    <col min="31" max="31" width="8.5703125" style="2" customWidth="1"/>
    <col min="32" max="32" width="11.5703125" style="2" customWidth="1"/>
    <col min="33" max="34" width="18.5703125" style="2" customWidth="1"/>
    <col min="35" max="36" width="8.5703125" style="2" hidden="1" customWidth="1"/>
    <col min="37" max="37" width="8.5703125" style="2" customWidth="1"/>
    <col min="38" max="38" width="11.5703125" style="2" customWidth="1"/>
    <col min="39" max="40" width="18.5703125" style="2" customWidth="1"/>
    <col min="41" max="42" width="8.5703125" style="2" hidden="1" customWidth="1"/>
    <col min="43" max="43" width="8.5703125" style="2" customWidth="1"/>
    <col min="44" max="44" width="11.5703125" style="2" customWidth="1"/>
    <col min="45" max="46" width="18.5703125" style="2" customWidth="1"/>
    <col min="47" max="48" width="8.5703125" style="2" hidden="1" customWidth="1"/>
    <col min="49" max="49" width="8.5703125" style="2" customWidth="1"/>
    <col min="50" max="50" width="11.5703125" style="2" customWidth="1"/>
    <col min="51" max="52" width="18.5703125" style="2" customWidth="1"/>
    <col min="53" max="54" width="8.5703125" style="2" hidden="1" customWidth="1"/>
    <col min="55" max="55" width="8.5703125" style="2" customWidth="1"/>
    <col min="56" max="56" width="11.5703125" style="2" customWidth="1"/>
    <col min="57" max="58" width="18.5703125" style="2" customWidth="1"/>
    <col min="59" max="60" width="8.5703125" style="2" hidden="1" customWidth="1"/>
    <col min="61" max="61" width="8.5703125" style="2" customWidth="1"/>
    <col min="62" max="62" width="11.5703125" style="2" customWidth="1"/>
    <col min="63" max="64" width="18.5703125" style="2" customWidth="1"/>
    <col min="65" max="66" width="8.5703125" style="2" hidden="1" customWidth="1"/>
    <col min="67" max="67" width="8.5703125" style="2" customWidth="1"/>
    <col min="68" max="68" width="11.5703125" style="2" customWidth="1"/>
    <col min="69" max="70" width="18.5703125" style="2" customWidth="1"/>
    <col min="71" max="72" width="8.5703125" style="2" hidden="1" customWidth="1"/>
    <col min="73" max="73" width="8.5703125" style="2" customWidth="1"/>
    <col min="74" max="74" width="11.5703125" style="2" customWidth="1"/>
    <col min="75" max="76" width="18.5703125" style="2" customWidth="1"/>
    <col min="77" max="78" width="8.5703125" style="2" hidden="1" customWidth="1"/>
    <col min="79" max="79" width="8.5703125" style="2" customWidth="1"/>
    <col min="80" max="80" width="11.5703125" style="2" customWidth="1"/>
    <col min="81" max="82" width="18.5703125" style="2" customWidth="1"/>
    <col min="83" max="84" width="8.5703125" style="2" hidden="1" customWidth="1"/>
    <col min="85" max="85" width="8.5703125" style="2" customWidth="1"/>
    <col min="86" max="86" width="11.5703125" style="2" customWidth="1"/>
    <col min="87" max="88" width="18.5703125" style="2" customWidth="1"/>
    <col min="89" max="90" width="8.5703125" style="2" hidden="1" customWidth="1"/>
    <col min="91" max="91" width="8.5703125" style="2" customWidth="1"/>
    <col min="92" max="92" width="11.5703125" style="2" customWidth="1"/>
    <col min="93" max="94" width="18.5703125" style="2" customWidth="1"/>
    <col min="95" max="96" width="8.5703125" style="2" hidden="1" customWidth="1"/>
    <col min="97" max="97" width="8.5703125" style="2" customWidth="1"/>
    <col min="98" max="98" width="11.5703125" style="2" customWidth="1"/>
    <col min="99" max="100" width="18.5703125" style="2" customWidth="1"/>
    <col min="101" max="102" width="8.5703125" style="2" hidden="1" customWidth="1"/>
    <col min="103" max="103" width="8.7109375" style="2" customWidth="1"/>
    <col min="104" max="104" width="11.5703125" style="2" customWidth="1"/>
    <col min="105" max="106" width="18.5703125" style="2" customWidth="1"/>
    <col min="107" max="108" width="8.5703125" style="2" hidden="1" customWidth="1"/>
    <col min="109" max="109" width="8.7109375" style="2" customWidth="1"/>
    <col min="110" max="110" width="11.5703125" style="2" customWidth="1"/>
    <col min="111" max="112" width="18.5703125" style="2" customWidth="1"/>
    <col min="113" max="114" width="8.5703125" style="2" hidden="1" customWidth="1"/>
    <col min="115" max="115" width="8.7109375" style="2" customWidth="1"/>
    <col min="116" max="116" width="11.5703125" style="2" customWidth="1"/>
    <col min="117" max="118" width="18.5703125" style="2" customWidth="1"/>
    <col min="119" max="120" width="8.5703125" style="2" hidden="1" customWidth="1"/>
    <col min="121" max="121" width="8.5703125" style="2" customWidth="1"/>
    <col min="122" max="162" width="0" style="2" hidden="1" customWidth="1"/>
    <col min="163" max="16384" width="8.5703125" style="2" hidden="1"/>
  </cols>
  <sheetData>
    <row r="1" spans="2:118" ht="15" thickBot="1"/>
    <row r="2" spans="2:118" ht="30" customHeight="1">
      <c r="B2" s="161" t="str">
        <f>IF('Bin Count Summary'!$B$7="","",_xlfn.CONCAT('Bin Count Summary'!$B$7," - ",'Bin Count Summary'!$C$7," - ",'Bin Count Summary'!$D$7,'Bin Count Summary'!$E$7," at Dock ",'Bin Count Summary'!$F$7))</f>
        <v/>
      </c>
      <c r="C2" s="162"/>
      <c r="D2" s="163"/>
      <c r="G2" s="4"/>
      <c r="H2" s="161" t="str">
        <f>IF('Bin Count Summary'!$B$8="","",_xlfn.CONCAT('Bin Count Summary'!$B$8," - ",'Bin Count Summary'!$C$8," - ",'Bin Count Summary'!$D$8,'Bin Count Summary'!$E$8," at Dock ",'Bin Count Summary'!$F$8))</f>
        <v/>
      </c>
      <c r="I2" s="162"/>
      <c r="J2" s="163"/>
      <c r="N2" s="161" t="str">
        <f>IF('Bin Count Summary'!$B$9="","",_xlfn.CONCAT('Bin Count Summary'!$B$9," - ",'Bin Count Summary'!$C$9," - ",'Bin Count Summary'!$D$9,'Bin Count Summary'!$E$9," at Dock ",'Bin Count Summary'!$F$9))</f>
        <v/>
      </c>
      <c r="O2" s="162"/>
      <c r="P2" s="163"/>
      <c r="T2" s="161" t="str">
        <f>IF('Bin Count Summary'!$B$10="","",_xlfn.CONCAT('Bin Count Summary'!$B$10," - ",'Bin Count Summary'!$C$10," - ",'Bin Count Summary'!$D$10,'Bin Count Summary'!$E$10," at Dock ",'Bin Count Summary'!$F$10))</f>
        <v/>
      </c>
      <c r="U2" s="162"/>
      <c r="V2" s="163"/>
      <c r="Z2" s="161" t="str">
        <f>IF('Bin Count Summary'!$B$11="","",_xlfn.CONCAT('Bin Count Summary'!$B$11," - ",'Bin Count Summary'!$C$11," - ",'Bin Count Summary'!$D$11,'Bin Count Summary'!$E$11," at Dock ",'Bin Count Summary'!$F$11))</f>
        <v/>
      </c>
      <c r="AA2" s="162"/>
      <c r="AB2" s="163"/>
      <c r="AF2" s="161" t="str">
        <f>IF('Bin Count Summary'!$B$12="","",_xlfn.CONCAT('Bin Count Summary'!$B$12," - ",'Bin Count Summary'!$C$12," - ",'Bin Count Summary'!$D$12,'Bin Count Summary'!$E$12," at Dock ",'Bin Count Summary'!$F$12))</f>
        <v/>
      </c>
      <c r="AG2" s="162"/>
      <c r="AH2" s="163"/>
      <c r="AL2" s="161" t="str">
        <f>IF('Bin Count Summary'!$B$13="","",_xlfn.CONCAT('Bin Count Summary'!$B$13," - ",'Bin Count Summary'!$C$13," - ",'Bin Count Summary'!$D$13,'Bin Count Summary'!$E$13," at Dock ",'Bin Count Summary'!$F$13))</f>
        <v/>
      </c>
      <c r="AM2" s="162"/>
      <c r="AN2" s="163"/>
      <c r="AR2" s="161" t="str">
        <f>IF('Bin Count Summary'!$B$14="","",_xlfn.CONCAT('Bin Count Summary'!$B$14," - ",'Bin Count Summary'!$C$14," - ",'Bin Count Summary'!$D$14,'Bin Count Summary'!$E$14," at Dock ",'Bin Count Summary'!$F$14))</f>
        <v/>
      </c>
      <c r="AS2" s="162"/>
      <c r="AT2" s="163"/>
      <c r="AX2" s="161" t="str">
        <f>IF('Bin Count Summary'!$B$15="","",_xlfn.CONCAT('Bin Count Summary'!$B$15," - ",'Bin Count Summary'!$C$15," - ",'Bin Count Summary'!$D$15,'Bin Count Summary'!$E$15," at Dock ",'Bin Count Summary'!$F$15))</f>
        <v/>
      </c>
      <c r="AY2" s="162"/>
      <c r="AZ2" s="163"/>
      <c r="BD2" s="161" t="str">
        <f>IF('Bin Count Summary'!$B$16="","",_xlfn.CONCAT('Bin Count Summary'!$B$16," - ",'Bin Count Summary'!$C$16," - ",'Bin Count Summary'!$D$16,'Bin Count Summary'!$E$16," at Dock ",'Bin Count Summary'!$F$16))</f>
        <v/>
      </c>
      <c r="BE2" s="162"/>
      <c r="BF2" s="163"/>
      <c r="BJ2" s="161" t="str">
        <f>IF('Bin Count Summary'!$B$17="","",_xlfn.CONCAT('Bin Count Summary'!$B$17," - ",'Bin Count Summary'!$C$17," - ",'Bin Count Summary'!$D$17,'Bin Count Summary'!$E$17," at Dock ",'Bin Count Summary'!$F$17))</f>
        <v/>
      </c>
      <c r="BK2" s="162"/>
      <c r="BL2" s="163"/>
      <c r="BP2" s="161" t="str">
        <f>IF('Bin Count Summary'!$B$18="","",_xlfn.CONCAT('Bin Count Summary'!$B$18," - ",'Bin Count Summary'!$C$18," - ",'Bin Count Summary'!$D$18,'Bin Count Summary'!$E$18," at Dock ",'Bin Count Summary'!$F$18))</f>
        <v/>
      </c>
      <c r="BQ2" s="162"/>
      <c r="BR2" s="163"/>
      <c r="BV2" s="161" t="str">
        <f>IF('Bin Count Summary'!$B19="","",_xlfn.CONCAT('Bin Count Summary'!$B19," - ",'Bin Count Summary'!$C19," - ",'Bin Count Summary'!$D19,'Bin Count Summary'!$E19," at Dock ",'Bin Count Summary'!$F19))</f>
        <v/>
      </c>
      <c r="BW2" s="162"/>
      <c r="BX2" s="163"/>
      <c r="CB2" s="161" t="str">
        <f>IF('Bin Count Summary'!$B20="","",_xlfn.CONCAT('Bin Count Summary'!$B20," - ",'Bin Count Summary'!$C20," - ",'Bin Count Summary'!$D20,'Bin Count Summary'!$E20," at Dock ",'Bin Count Summary'!$F20))</f>
        <v/>
      </c>
      <c r="CC2" s="162"/>
      <c r="CD2" s="163"/>
      <c r="CH2" s="161" t="str">
        <f>IF('Bin Count Summary'!$B21="","",_xlfn.CONCAT('Bin Count Summary'!$B21," - ",'Bin Count Summary'!$C21," - ",'Bin Count Summary'!$D21,'Bin Count Summary'!$E21," at Dock ",'Bin Count Summary'!$F21))</f>
        <v/>
      </c>
      <c r="CI2" s="162"/>
      <c r="CJ2" s="163"/>
      <c r="CN2" s="161" t="str">
        <f>IF('Bin Count Summary'!$B22="","",_xlfn.CONCAT('Bin Count Summary'!$B22," - ",'Bin Count Summary'!$C22," - ",'Bin Count Summary'!$D22,'Bin Count Summary'!$E22," at Dock ",'Bin Count Summary'!$F22))</f>
        <v/>
      </c>
      <c r="CO2" s="162"/>
      <c r="CP2" s="163"/>
      <c r="CT2" s="161" t="str">
        <f>IF('Bin Count Summary'!$B23="","",_xlfn.CONCAT('Bin Count Summary'!$B23," - ",'Bin Count Summary'!$C23," - ",'Bin Count Summary'!$D23,'Bin Count Summary'!$E23," at Dock ",'Bin Count Summary'!$F23))</f>
        <v/>
      </c>
      <c r="CU2" s="162"/>
      <c r="CV2" s="163"/>
      <c r="CY2" s="3"/>
      <c r="CZ2" s="161" t="str">
        <f>IF('Bin Count Summary'!$B24="","",_xlfn.CONCAT('Bin Count Summary'!$B24," - ",'Bin Count Summary'!$C24," - ",'Bin Count Summary'!$D24,'Bin Count Summary'!$E24," at Dock ",'Bin Count Summary'!$F24))</f>
        <v/>
      </c>
      <c r="DA2" s="162"/>
      <c r="DB2" s="163"/>
      <c r="DE2" s="3"/>
      <c r="DF2" s="161" t="str">
        <f>IF('Bin Count Summary'!$B25="","",_xlfn.CONCAT('Bin Count Summary'!$B25," - ",'Bin Count Summary'!$C25," - ",'Bin Count Summary'!$D25,'Bin Count Summary'!$E25," at Dock ",'Bin Count Summary'!$F25))</f>
        <v/>
      </c>
      <c r="DG2" s="162"/>
      <c r="DH2" s="163"/>
      <c r="DK2" s="3"/>
      <c r="DL2" s="161" t="str">
        <f>IF('Bin Count Summary'!$B26="","",_xlfn.CONCAT('Bin Count Summary'!$B26," - ",'Bin Count Summary'!$C26," - ",'Bin Count Summary'!$D26,'Bin Count Summary'!$E26," at Dock ",'Bin Count Summary'!$F26))</f>
        <v/>
      </c>
      <c r="DM2" s="162"/>
      <c r="DN2" s="163"/>
    </row>
    <row r="3" spans="2:118" ht="25.5">
      <c r="B3" s="41" t="s">
        <v>35</v>
      </c>
      <c r="C3" s="42" t="s">
        <v>36</v>
      </c>
      <c r="D3" s="43" t="s">
        <v>37</v>
      </c>
      <c r="H3" s="41" t="s">
        <v>35</v>
      </c>
      <c r="I3" s="42" t="s">
        <v>36</v>
      </c>
      <c r="J3" s="43" t="s">
        <v>37</v>
      </c>
      <c r="N3" s="41" t="s">
        <v>35</v>
      </c>
      <c r="O3" s="42" t="s">
        <v>36</v>
      </c>
      <c r="P3" s="43" t="s">
        <v>37</v>
      </c>
      <c r="T3" s="41" t="s">
        <v>35</v>
      </c>
      <c r="U3" s="42" t="s">
        <v>36</v>
      </c>
      <c r="V3" s="43" t="s">
        <v>37</v>
      </c>
      <c r="Z3" s="41" t="s">
        <v>35</v>
      </c>
      <c r="AA3" s="42" t="s">
        <v>36</v>
      </c>
      <c r="AB3" s="43" t="s">
        <v>37</v>
      </c>
      <c r="AF3" s="41" t="s">
        <v>35</v>
      </c>
      <c r="AG3" s="42" t="s">
        <v>36</v>
      </c>
      <c r="AH3" s="43" t="s">
        <v>37</v>
      </c>
      <c r="AL3" s="41" t="s">
        <v>35</v>
      </c>
      <c r="AM3" s="42" t="s">
        <v>36</v>
      </c>
      <c r="AN3" s="43" t="s">
        <v>37</v>
      </c>
      <c r="AR3" s="41" t="s">
        <v>35</v>
      </c>
      <c r="AS3" s="42" t="s">
        <v>36</v>
      </c>
      <c r="AT3" s="43" t="s">
        <v>37</v>
      </c>
      <c r="AX3" s="41" t="s">
        <v>35</v>
      </c>
      <c r="AY3" s="42" t="s">
        <v>36</v>
      </c>
      <c r="AZ3" s="43" t="s">
        <v>37</v>
      </c>
      <c r="BD3" s="41" t="s">
        <v>35</v>
      </c>
      <c r="BE3" s="42" t="s">
        <v>36</v>
      </c>
      <c r="BF3" s="43" t="s">
        <v>37</v>
      </c>
      <c r="BJ3" s="41" t="s">
        <v>35</v>
      </c>
      <c r="BK3" s="42" t="s">
        <v>36</v>
      </c>
      <c r="BL3" s="43" t="s">
        <v>37</v>
      </c>
      <c r="BP3" s="41" t="s">
        <v>35</v>
      </c>
      <c r="BQ3" s="42" t="s">
        <v>36</v>
      </c>
      <c r="BR3" s="43" t="s">
        <v>37</v>
      </c>
      <c r="BV3" s="41" t="s">
        <v>35</v>
      </c>
      <c r="BW3" s="42" t="s">
        <v>36</v>
      </c>
      <c r="BX3" s="43" t="s">
        <v>37</v>
      </c>
      <c r="CB3" s="41" t="s">
        <v>35</v>
      </c>
      <c r="CC3" s="42" t="s">
        <v>36</v>
      </c>
      <c r="CD3" s="43" t="s">
        <v>37</v>
      </c>
      <c r="CH3" s="41" t="s">
        <v>35</v>
      </c>
      <c r="CI3" s="42" t="s">
        <v>36</v>
      </c>
      <c r="CJ3" s="43" t="s">
        <v>37</v>
      </c>
      <c r="CN3" s="41" t="s">
        <v>35</v>
      </c>
      <c r="CO3" s="42" t="s">
        <v>36</v>
      </c>
      <c r="CP3" s="43" t="s">
        <v>37</v>
      </c>
      <c r="CT3" s="41" t="s">
        <v>35</v>
      </c>
      <c r="CU3" s="42" t="s">
        <v>36</v>
      </c>
      <c r="CV3" s="43" t="s">
        <v>37</v>
      </c>
      <c r="CY3" s="5"/>
      <c r="CZ3" s="41" t="s">
        <v>35</v>
      </c>
      <c r="DA3" s="42" t="s">
        <v>36</v>
      </c>
      <c r="DB3" s="43" t="s">
        <v>37</v>
      </c>
      <c r="DE3" s="5"/>
      <c r="DF3" s="41" t="s">
        <v>35</v>
      </c>
      <c r="DG3" s="42" t="s">
        <v>36</v>
      </c>
      <c r="DH3" s="43" t="s">
        <v>37</v>
      </c>
      <c r="DK3" s="5"/>
      <c r="DL3" s="41" t="s">
        <v>35</v>
      </c>
      <c r="DM3" s="42" t="s">
        <v>36</v>
      </c>
      <c r="DN3" s="43" t="s">
        <v>37</v>
      </c>
    </row>
    <row r="4" spans="2:118">
      <c r="B4" s="77" t="str">
        <f>IFERROR(IF($B$2="","",DATE('Bin Count Summary'!$H$7,MONTH(DATEVALUE('Bin Count Summary'!$G$7&amp;" 1")),1)),"Define month to check")</f>
        <v/>
      </c>
      <c r="C4" s="24"/>
      <c r="D4" s="25"/>
      <c r="H4" s="77" t="str">
        <f>IFERROR(IF($H$2="","",DATE('Bin Count Summary'!$H$8,MONTH(DATEVALUE('Bin Count Summary'!$G$8&amp;" 1")),1)),"Define month to check")</f>
        <v/>
      </c>
      <c r="I4" s="24"/>
      <c r="J4" s="25"/>
      <c r="N4" s="77" t="str">
        <f>IFERROR(IF($N$2="","",DATE('Bin Count Summary'!$H$9,MONTH(DATEVALUE('Bin Count Summary'!$G$9&amp;" 1")),1)),"Define month to check")</f>
        <v/>
      </c>
      <c r="O4" s="24"/>
      <c r="P4" s="25"/>
      <c r="T4" s="77" t="str">
        <f>IFERROR(IF($T$2="","",DATE('Bin Count Summary'!$H$10,MONTH(DATEVALUE('Bin Count Summary'!$G$10&amp;" 1")),1)),"Define month to check")</f>
        <v/>
      </c>
      <c r="U4" s="24"/>
      <c r="V4" s="25"/>
      <c r="Z4" s="77" t="str">
        <f>IFERROR(IF($Z$2="","",DATE('Bin Count Summary'!$H$11,MONTH(DATEVALUE('Bin Count Summary'!$G$11&amp;" 1")),1)),"Define month to check")</f>
        <v/>
      </c>
      <c r="AA4" s="24"/>
      <c r="AB4" s="25"/>
      <c r="AF4" s="77" t="str">
        <f>IFERROR(IF($AF$2="","",DATE('Bin Count Summary'!$H$12,MONTH(DATEVALUE('Bin Count Summary'!$G$12&amp;" 1")),1)),"Define month to check")</f>
        <v/>
      </c>
      <c r="AG4" s="24"/>
      <c r="AH4" s="25"/>
      <c r="AL4" s="77" t="str">
        <f>IFERROR(IF($AL$2="","",DATE('Bin Count Summary'!$H$13,MONTH(DATEVALUE('Bin Count Summary'!$G$13&amp;" 1")),1)),"Define month to check")</f>
        <v/>
      </c>
      <c r="AM4" s="24"/>
      <c r="AN4" s="25"/>
      <c r="AR4" s="77" t="str">
        <f>IFERROR(IF($AR$2="","",DATE('Bin Count Summary'!$H$14,MONTH(DATEVALUE('Bin Count Summary'!$G$14&amp;" 1")),1)),"Define month to check")</f>
        <v/>
      </c>
      <c r="AS4" s="24"/>
      <c r="AT4" s="25"/>
      <c r="AX4" s="77" t="str">
        <f>IFERROR(IF($AX$2="","",DATE('Bin Count Summary'!$H$15,MONTH(DATEVALUE('Bin Count Summary'!$G$15&amp;" 1")),1)),"Define month to check")</f>
        <v/>
      </c>
      <c r="AY4" s="24"/>
      <c r="AZ4" s="25"/>
      <c r="BD4" s="77" t="str">
        <f>IFERROR(IF($BD$2="","",DATE('Bin Count Summary'!$H$16,MONTH(DATEVALUE('Bin Count Summary'!$G$16&amp;" 1")),1)),"Define month to check")</f>
        <v/>
      </c>
      <c r="BE4" s="24"/>
      <c r="BF4" s="25"/>
      <c r="BJ4" s="77" t="str">
        <f>IFERROR(IF($BJ$2="","",DATE('Bin Count Summary'!$H$17,MONTH(DATEVALUE('Bin Count Summary'!$G$17&amp;" 1")),1)),"Define month to check")</f>
        <v/>
      </c>
      <c r="BK4" s="24"/>
      <c r="BL4" s="25"/>
      <c r="BP4" s="77" t="str">
        <f>IFERROR(IF($BJ$2="","",DATE('Bin Count Summary'!$H$18,MONTH(DATEVALUE('Bin Count Summary'!$G$18&amp;" 1")),1)),"Define month to check")</f>
        <v/>
      </c>
      <c r="BQ4" s="24"/>
      <c r="BR4" s="25"/>
      <c r="BV4" s="77" t="str">
        <f>IFERROR(IF($BJ$2="","",DATE('Bin Count Summary'!$H$19,MONTH(DATEVALUE('Bin Count Summary'!$G$19&amp;" 1")),1)),"Define month to check")</f>
        <v/>
      </c>
      <c r="BW4" s="24"/>
      <c r="BX4" s="25"/>
      <c r="CB4" s="77" t="str">
        <f>IFERROR(IF($BJ$2="","",DATE('Bin Count Summary'!$H$20,MONTH(DATEVALUE('Bin Count Summary'!$G$20&amp;" 1")),1)),"Define month to check")</f>
        <v/>
      </c>
      <c r="CC4" s="24"/>
      <c r="CD4" s="25"/>
      <c r="CH4" s="77" t="str">
        <f>IFERROR(IF($BJ$2="","",DATE('Bin Count Summary'!$H$21,MONTH(DATEVALUE('Bin Count Summary'!$G$21&amp;" 1")),1)),"Define month to check")</f>
        <v/>
      </c>
      <c r="CI4" s="24"/>
      <c r="CJ4" s="25"/>
      <c r="CN4" s="77" t="str">
        <f>IFERROR(IF($BJ$2="","",DATE('Bin Count Summary'!$H$22,MONTH(DATEVALUE('Bin Count Summary'!$G$22&amp;" 1")),1)),"Define month to check")</f>
        <v/>
      </c>
      <c r="CO4" s="24"/>
      <c r="CP4" s="25"/>
      <c r="CT4" s="77" t="str">
        <f>IFERROR(IF($BJ$2="","",DATE('Bin Count Summary'!$H$23,MONTH(DATEVALUE('Bin Count Summary'!$G$23&amp;" 1")),1)),"Define month to check")</f>
        <v/>
      </c>
      <c r="CU4" s="24"/>
      <c r="CV4" s="25"/>
      <c r="CY4" s="6"/>
      <c r="CZ4" s="77" t="str">
        <f>IFERROR(IF($BJ$2="","",DATE('Bin Count Summary'!$H$24,MONTH(DATEVALUE('Bin Count Summary'!$G$24&amp;" 1")),1)),"Define month to check")</f>
        <v/>
      </c>
      <c r="DA4" s="24"/>
      <c r="DB4" s="25"/>
      <c r="DE4" s="6"/>
      <c r="DF4" s="77" t="str">
        <f>IFERROR(IF($BJ$2="","",DATE('Bin Count Summary'!$H$25,MONTH(DATEVALUE('Bin Count Summary'!$G$25&amp;" 1")),1)),"Define month to check")</f>
        <v/>
      </c>
      <c r="DG4" s="24"/>
      <c r="DH4" s="25"/>
      <c r="DK4" s="6"/>
      <c r="DL4" s="77" t="str">
        <f>IFERROR(IF($BJ$2="","",DATE('Bin Count Summary'!$H$26,MONTH(DATEVALUE('Bin Count Summary'!$G$26&amp;" 1")),1)),"Define month to check")</f>
        <v/>
      </c>
      <c r="DM4" s="24"/>
      <c r="DN4" s="25"/>
    </row>
    <row r="5" spans="2:118">
      <c r="B5" s="77" t="str">
        <f>IFERROR(IF(B4="","",IF(B4=EOMONTH($B$4,0),"",B4+1)),"Define month to check")</f>
        <v/>
      </c>
      <c r="C5" s="24"/>
      <c r="D5" s="25"/>
      <c r="H5" s="77" t="str">
        <f>IFERROR(IF(H4="","",IF(H4=EOMONTH($H$4,0),"",H4+1)),"Define month to check")</f>
        <v/>
      </c>
      <c r="I5" s="24"/>
      <c r="J5" s="25"/>
      <c r="N5" s="77" t="str">
        <f>IFERROR(IF(N4="","",IF(N4=EOMONTH($N$4,0),"",N4+1)),"Define month to check")</f>
        <v/>
      </c>
      <c r="O5" s="24"/>
      <c r="P5" s="25"/>
      <c r="T5" s="77" t="str">
        <f>IFERROR(IF(T4="","",IF(T4=EOMONTH($T$4,0),"",T4+1)),"Define month to check")</f>
        <v/>
      </c>
      <c r="U5" s="24"/>
      <c r="V5" s="25"/>
      <c r="Z5" s="77" t="str">
        <f>IFERROR(IF(Z4="","",IF(Z4=EOMONTH($Z$4,0),"",Z4+1)),"Define month to check")</f>
        <v/>
      </c>
      <c r="AA5" s="24"/>
      <c r="AB5" s="25"/>
      <c r="AF5" s="77" t="str">
        <f>IFERROR(IF(AF4="","",IF(AF4=EOMONTH($AF$4,0),"",AF4+1)),"Define month to check")</f>
        <v/>
      </c>
      <c r="AG5" s="24"/>
      <c r="AH5" s="25"/>
      <c r="AL5" s="77" t="str">
        <f>IFERROR(IF(AL4="","",IF(AL4=EOMONTH($AL$4,0),"",AL4+1)),"Define month to check")</f>
        <v/>
      </c>
      <c r="AM5" s="24"/>
      <c r="AN5" s="25"/>
      <c r="AR5" s="77" t="str">
        <f>IFERROR(IF(AR4="","",IF(AR4=EOMONTH($AR$4,0),"",AR4+1)),"Define month to check")</f>
        <v/>
      </c>
      <c r="AS5" s="24"/>
      <c r="AT5" s="25"/>
      <c r="AX5" s="77" t="str">
        <f>IFERROR(IF(AX4="","",IF(AX4=EOMONTH($AX$4,0),"",AX4+1)),"Define month to check")</f>
        <v/>
      </c>
      <c r="AY5" s="24"/>
      <c r="AZ5" s="25"/>
      <c r="BD5" s="77" t="str">
        <f>IFERROR(IF(BD4="","",IF(BD4=EOMONTH($BD$4,0),"",BD4+1)),"Define month to check")</f>
        <v/>
      </c>
      <c r="BE5" s="24"/>
      <c r="BF5" s="25"/>
      <c r="BJ5" s="77" t="str">
        <f>IFERROR(IF(BJ4="","",IF(BJ4=EOMONTH($BJ$4,0),"",BJ4+1)),"Define month to check")</f>
        <v/>
      </c>
      <c r="BK5" s="24"/>
      <c r="BL5" s="25"/>
      <c r="BP5" s="77" t="str">
        <f>IFERROR(IF(BP4="","",IF(BP4=EOMONTH($BJ$4,0),"",BP4+1)),"Define month to check")</f>
        <v/>
      </c>
      <c r="BQ5" s="24"/>
      <c r="BR5" s="25"/>
      <c r="BV5" s="77" t="str">
        <f>IFERROR(IF(BV4="","",IF(BV4=EOMONTH($BJ$4,0),"",BV4+1)),"Define month to check")</f>
        <v/>
      </c>
      <c r="BW5" s="24"/>
      <c r="BX5" s="25"/>
      <c r="CB5" s="77" t="str">
        <f>IFERROR(IF(CB4="","",IF(CB4=EOMONTH($BJ$4,0),"",CB4+1)),"Define month to check")</f>
        <v/>
      </c>
      <c r="CC5" s="24"/>
      <c r="CD5" s="25"/>
      <c r="CH5" s="77" t="str">
        <f>IFERROR(IF(CH4="","",IF(CH4=EOMONTH($BJ$4,0),"",CH4+1)),"Define month to check")</f>
        <v/>
      </c>
      <c r="CI5" s="24"/>
      <c r="CJ5" s="25"/>
      <c r="CN5" s="77" t="str">
        <f>IFERROR(IF(CN4="","",IF(CN4=EOMONTH($BJ$4,0),"",CN4+1)),"Define month to check")</f>
        <v/>
      </c>
      <c r="CO5" s="24"/>
      <c r="CP5" s="25"/>
      <c r="CT5" s="77" t="str">
        <f>IFERROR(IF(CT4="","",IF(CT4=EOMONTH($BJ$4,0),"",CT4+1)),"Define month to check")</f>
        <v/>
      </c>
      <c r="CU5" s="24"/>
      <c r="CV5" s="25"/>
      <c r="CY5" s="6"/>
      <c r="CZ5" s="77" t="str">
        <f>IFERROR(IF(CZ4="","",IF(CZ4=EOMONTH($BJ$4,0),"",CZ4+1)),"Define month to check")</f>
        <v/>
      </c>
      <c r="DA5" s="24"/>
      <c r="DB5" s="25"/>
      <c r="DE5" s="6"/>
      <c r="DF5" s="77" t="str">
        <f>IFERROR(IF(DF4="","",IF(DF4=EOMONTH($BJ$4,0),"",DF4+1)),"Define month to check")</f>
        <v/>
      </c>
      <c r="DG5" s="24"/>
      <c r="DH5" s="25"/>
      <c r="DK5" s="6"/>
      <c r="DL5" s="77" t="str">
        <f>IFERROR(IF(DL4="","",IF(DL4=EOMONTH($BJ$4,0),"",DL4+1)),"Define month to check")</f>
        <v/>
      </c>
      <c r="DM5" s="24"/>
      <c r="DN5" s="25"/>
    </row>
    <row r="6" spans="2:118">
      <c r="B6" s="77" t="str">
        <f t="shared" ref="B6:B34" si="0">IFERROR(IF(B5="","",IF(B5=EOMONTH($B$4,0),"",B5+1)),"Define month to check")</f>
        <v/>
      </c>
      <c r="C6" s="24"/>
      <c r="D6" s="25"/>
      <c r="H6" s="77" t="str">
        <f t="shared" ref="H6:H35" si="1">IFERROR(IF(H5="","",IF(H5=EOMONTH($H$4,0),"",H5+1)),"Define month to check")</f>
        <v/>
      </c>
      <c r="I6" s="24"/>
      <c r="J6" s="25"/>
      <c r="N6" s="77" t="str">
        <f t="shared" ref="N6:N34" si="2">IFERROR(IF(N5="","",IF(N5=EOMONTH($N$4,0),"",N5+1)),"Define month to check")</f>
        <v/>
      </c>
      <c r="O6" s="24"/>
      <c r="P6" s="25"/>
      <c r="T6" s="77" t="str">
        <f t="shared" ref="T6:T34" si="3">IFERROR(IF(T5="","",IF(T5=EOMONTH($T$4,0),"",T5+1)),"Define month to check")</f>
        <v/>
      </c>
      <c r="U6" s="24"/>
      <c r="V6" s="25"/>
      <c r="Z6" s="77" t="str">
        <f t="shared" ref="Z6:Z34" si="4">IFERROR(IF(Z5="","",IF(Z5=EOMONTH($Z$4,0),"",Z5+1)),"Define month to check")</f>
        <v/>
      </c>
      <c r="AA6" s="24"/>
      <c r="AB6" s="25"/>
      <c r="AF6" s="77" t="str">
        <f t="shared" ref="AF6:AF34" si="5">IFERROR(IF(AF5="","",IF(AF5=EOMONTH($AF$4,0),"",AF5+1)),"Define month to check")</f>
        <v/>
      </c>
      <c r="AG6" s="24"/>
      <c r="AH6" s="25"/>
      <c r="AL6" s="77" t="str">
        <f t="shared" ref="AL6:AL34" si="6">IFERROR(IF(AL5="","",IF(AL5=EOMONTH($AL$4,0),"",AL5+1)),"Define month to check")</f>
        <v/>
      </c>
      <c r="AM6" s="24"/>
      <c r="AN6" s="25"/>
      <c r="AR6" s="77" t="str">
        <f t="shared" ref="AR6:AR34" si="7">IFERROR(IF(AR5="","",IF(AR5=EOMONTH($AR$4,0),"",AR5+1)),"Define month to check")</f>
        <v/>
      </c>
      <c r="AS6" s="24"/>
      <c r="AT6" s="25"/>
      <c r="AX6" s="77" t="str">
        <f t="shared" ref="AX6:AX34" si="8">IFERROR(IF(AX5="","",IF(AX5=EOMONTH($AX$4,0),"",AX5+1)),"Define month to check")</f>
        <v/>
      </c>
      <c r="AY6" s="24"/>
      <c r="AZ6" s="25"/>
      <c r="BD6" s="77" t="str">
        <f t="shared" ref="BD6:BD34" si="9">IFERROR(IF(BD5="","",IF(BD5=EOMONTH($BD$4,0),"",BD5+1)),"Define month to check")</f>
        <v/>
      </c>
      <c r="BE6" s="24"/>
      <c r="BF6" s="25"/>
      <c r="BJ6" s="77" t="str">
        <f t="shared" ref="BJ6:BJ34" si="10">IFERROR(IF(BJ5="","",IF(BJ5=EOMONTH($BJ$4,0),"",BJ5+1)),"Define month to check")</f>
        <v/>
      </c>
      <c r="BK6" s="24"/>
      <c r="BL6" s="25"/>
      <c r="BP6" s="77" t="str">
        <f t="shared" ref="BP6:BP34" si="11">IFERROR(IF(BP5="","",IF(BP5=EOMONTH($BJ$4,0),"",BP5+1)),"Define month to check")</f>
        <v/>
      </c>
      <c r="BQ6" s="24"/>
      <c r="BR6" s="25"/>
      <c r="BV6" s="77" t="str">
        <f t="shared" ref="BV6:BV34" si="12">IFERROR(IF(BV5="","",IF(BV5=EOMONTH($BJ$4,0),"",BV5+1)),"Define month to check")</f>
        <v/>
      </c>
      <c r="BW6" s="24"/>
      <c r="BX6" s="25"/>
      <c r="CB6" s="77" t="str">
        <f t="shared" ref="CB6:CB34" si="13">IFERROR(IF(CB5="","",IF(CB5=EOMONTH($BJ$4,0),"",CB5+1)),"Define month to check")</f>
        <v/>
      </c>
      <c r="CC6" s="24"/>
      <c r="CD6" s="25"/>
      <c r="CH6" s="77" t="str">
        <f t="shared" ref="CH6:CH34" si="14">IFERROR(IF(CH5="","",IF(CH5=EOMONTH($BJ$4,0),"",CH5+1)),"Define month to check")</f>
        <v/>
      </c>
      <c r="CI6" s="24"/>
      <c r="CJ6" s="25"/>
      <c r="CN6" s="77" t="str">
        <f t="shared" ref="CN6:CN34" si="15">IFERROR(IF(CN5="","",IF(CN5=EOMONTH($BJ$4,0),"",CN5+1)),"Define month to check")</f>
        <v/>
      </c>
      <c r="CO6" s="24"/>
      <c r="CP6" s="25"/>
      <c r="CT6" s="77" t="str">
        <f t="shared" ref="CT6:CT34" si="16">IFERROR(IF(CT5="","",IF(CT5=EOMONTH($BJ$4,0),"",CT5+1)),"Define month to check")</f>
        <v/>
      </c>
      <c r="CU6" s="24"/>
      <c r="CV6" s="25"/>
      <c r="CY6" s="6"/>
      <c r="CZ6" s="77" t="str">
        <f t="shared" ref="CZ6:CZ34" si="17">IFERROR(IF(CZ5="","",IF(CZ5=EOMONTH($BJ$4,0),"",CZ5+1)),"Define month to check")</f>
        <v/>
      </c>
      <c r="DA6" s="24"/>
      <c r="DB6" s="25"/>
      <c r="DE6" s="6"/>
      <c r="DF6" s="77" t="str">
        <f t="shared" ref="DF6:DF34" si="18">IFERROR(IF(DF5="","",IF(DF5=EOMONTH($BJ$4,0),"",DF5+1)),"Define month to check")</f>
        <v/>
      </c>
      <c r="DG6" s="24"/>
      <c r="DH6" s="25"/>
      <c r="DK6" s="6"/>
      <c r="DL6" s="77" t="str">
        <f t="shared" ref="DL6:DL34" si="19">IFERROR(IF(DL5="","",IF(DL5=EOMONTH($BJ$4,0),"",DL5+1)),"Define month to check")</f>
        <v/>
      </c>
      <c r="DM6" s="24"/>
      <c r="DN6" s="25"/>
    </row>
    <row r="7" spans="2:118">
      <c r="B7" s="77" t="str">
        <f t="shared" si="0"/>
        <v/>
      </c>
      <c r="C7" s="24"/>
      <c r="D7" s="25"/>
      <c r="H7" s="77" t="str">
        <f t="shared" si="1"/>
        <v/>
      </c>
      <c r="I7" s="24"/>
      <c r="J7" s="25"/>
      <c r="N7" s="77" t="str">
        <f t="shared" si="2"/>
        <v/>
      </c>
      <c r="O7" s="24"/>
      <c r="P7" s="25"/>
      <c r="T7" s="77" t="str">
        <f t="shared" si="3"/>
        <v/>
      </c>
      <c r="U7" s="24"/>
      <c r="V7" s="25"/>
      <c r="Z7" s="77" t="str">
        <f t="shared" si="4"/>
        <v/>
      </c>
      <c r="AA7" s="24"/>
      <c r="AB7" s="25"/>
      <c r="AF7" s="77" t="str">
        <f t="shared" si="5"/>
        <v/>
      </c>
      <c r="AG7" s="24"/>
      <c r="AH7" s="25"/>
      <c r="AL7" s="77" t="str">
        <f t="shared" si="6"/>
        <v/>
      </c>
      <c r="AM7" s="24"/>
      <c r="AN7" s="25"/>
      <c r="AR7" s="77" t="str">
        <f t="shared" si="7"/>
        <v/>
      </c>
      <c r="AS7" s="24"/>
      <c r="AT7" s="25"/>
      <c r="AX7" s="77" t="str">
        <f t="shared" si="8"/>
        <v/>
      </c>
      <c r="AY7" s="24"/>
      <c r="AZ7" s="25"/>
      <c r="BD7" s="77" t="str">
        <f t="shared" si="9"/>
        <v/>
      </c>
      <c r="BE7" s="24"/>
      <c r="BF7" s="25"/>
      <c r="BJ7" s="77" t="str">
        <f t="shared" si="10"/>
        <v/>
      </c>
      <c r="BK7" s="24"/>
      <c r="BL7" s="25"/>
      <c r="BP7" s="77" t="str">
        <f t="shared" si="11"/>
        <v/>
      </c>
      <c r="BQ7" s="24"/>
      <c r="BR7" s="25"/>
      <c r="BV7" s="77" t="str">
        <f t="shared" si="12"/>
        <v/>
      </c>
      <c r="BW7" s="24"/>
      <c r="BX7" s="25"/>
      <c r="CB7" s="77" t="str">
        <f t="shared" si="13"/>
        <v/>
      </c>
      <c r="CC7" s="24"/>
      <c r="CD7" s="25"/>
      <c r="CH7" s="77" t="str">
        <f t="shared" si="14"/>
        <v/>
      </c>
      <c r="CI7" s="24"/>
      <c r="CJ7" s="25"/>
      <c r="CN7" s="77" t="str">
        <f t="shared" si="15"/>
        <v/>
      </c>
      <c r="CO7" s="24"/>
      <c r="CP7" s="25"/>
      <c r="CT7" s="77" t="str">
        <f t="shared" si="16"/>
        <v/>
      </c>
      <c r="CU7" s="24"/>
      <c r="CV7" s="25"/>
      <c r="CY7" s="6"/>
      <c r="CZ7" s="77" t="str">
        <f t="shared" si="17"/>
        <v/>
      </c>
      <c r="DA7" s="24"/>
      <c r="DB7" s="25"/>
      <c r="DE7" s="6"/>
      <c r="DF7" s="77" t="str">
        <f t="shared" si="18"/>
        <v/>
      </c>
      <c r="DG7" s="24"/>
      <c r="DH7" s="25"/>
      <c r="DK7" s="6"/>
      <c r="DL7" s="77" t="str">
        <f t="shared" si="19"/>
        <v/>
      </c>
      <c r="DM7" s="24"/>
      <c r="DN7" s="25"/>
    </row>
    <row r="8" spans="2:118">
      <c r="B8" s="77" t="str">
        <f t="shared" si="0"/>
        <v/>
      </c>
      <c r="C8" s="24"/>
      <c r="D8" s="25"/>
      <c r="H8" s="77" t="str">
        <f t="shared" si="1"/>
        <v/>
      </c>
      <c r="I8" s="24"/>
      <c r="J8" s="25"/>
      <c r="N8" s="77" t="str">
        <f t="shared" si="2"/>
        <v/>
      </c>
      <c r="O8" s="24"/>
      <c r="P8" s="25"/>
      <c r="T8" s="77" t="str">
        <f t="shared" si="3"/>
        <v/>
      </c>
      <c r="U8" s="24"/>
      <c r="V8" s="25"/>
      <c r="Z8" s="77" t="str">
        <f t="shared" si="4"/>
        <v/>
      </c>
      <c r="AA8" s="24"/>
      <c r="AB8" s="25"/>
      <c r="AF8" s="77" t="str">
        <f t="shared" si="5"/>
        <v/>
      </c>
      <c r="AG8" s="24"/>
      <c r="AH8" s="25"/>
      <c r="AL8" s="77" t="str">
        <f t="shared" si="6"/>
        <v/>
      </c>
      <c r="AM8" s="24"/>
      <c r="AN8" s="25"/>
      <c r="AR8" s="77" t="str">
        <f t="shared" si="7"/>
        <v/>
      </c>
      <c r="AS8" s="24"/>
      <c r="AT8" s="25"/>
      <c r="AX8" s="77" t="str">
        <f t="shared" si="8"/>
        <v/>
      </c>
      <c r="AY8" s="24"/>
      <c r="AZ8" s="25"/>
      <c r="BD8" s="77" t="str">
        <f t="shared" si="9"/>
        <v/>
      </c>
      <c r="BE8" s="24"/>
      <c r="BF8" s="25"/>
      <c r="BJ8" s="77" t="str">
        <f t="shared" si="10"/>
        <v/>
      </c>
      <c r="BK8" s="24"/>
      <c r="BL8" s="25"/>
      <c r="BP8" s="77" t="str">
        <f t="shared" si="11"/>
        <v/>
      </c>
      <c r="BQ8" s="24"/>
      <c r="BR8" s="25"/>
      <c r="BV8" s="77" t="str">
        <f t="shared" si="12"/>
        <v/>
      </c>
      <c r="BW8" s="24"/>
      <c r="BX8" s="25"/>
      <c r="CB8" s="77" t="str">
        <f t="shared" si="13"/>
        <v/>
      </c>
      <c r="CC8" s="24"/>
      <c r="CD8" s="25"/>
      <c r="CH8" s="77" t="str">
        <f t="shared" si="14"/>
        <v/>
      </c>
      <c r="CI8" s="24"/>
      <c r="CJ8" s="25"/>
      <c r="CN8" s="77" t="str">
        <f t="shared" si="15"/>
        <v/>
      </c>
      <c r="CO8" s="24"/>
      <c r="CP8" s="25"/>
      <c r="CT8" s="77" t="str">
        <f t="shared" si="16"/>
        <v/>
      </c>
      <c r="CU8" s="24"/>
      <c r="CV8" s="25"/>
      <c r="CY8" s="6"/>
      <c r="CZ8" s="77" t="str">
        <f t="shared" si="17"/>
        <v/>
      </c>
      <c r="DA8" s="24"/>
      <c r="DB8" s="25"/>
      <c r="DE8" s="6"/>
      <c r="DF8" s="77" t="str">
        <f t="shared" si="18"/>
        <v/>
      </c>
      <c r="DG8" s="24"/>
      <c r="DH8" s="25"/>
      <c r="DK8" s="6"/>
      <c r="DL8" s="77" t="str">
        <f t="shared" si="19"/>
        <v/>
      </c>
      <c r="DM8" s="24"/>
      <c r="DN8" s="25"/>
    </row>
    <row r="9" spans="2:118">
      <c r="B9" s="77" t="str">
        <f>IFERROR(IF(B8="","",IF(B8=EOMONTH($B$4,0),"",B8+1)),"Define month to check")</f>
        <v/>
      </c>
      <c r="C9" s="24"/>
      <c r="D9" s="25"/>
      <c r="H9" s="77" t="str">
        <f t="shared" si="1"/>
        <v/>
      </c>
      <c r="I9" s="24"/>
      <c r="J9" s="25"/>
      <c r="N9" s="77" t="str">
        <f t="shared" si="2"/>
        <v/>
      </c>
      <c r="O9" s="24"/>
      <c r="P9" s="25"/>
      <c r="T9" s="77" t="str">
        <f t="shared" si="3"/>
        <v/>
      </c>
      <c r="U9" s="24"/>
      <c r="V9" s="25"/>
      <c r="Z9" s="77" t="str">
        <f t="shared" si="4"/>
        <v/>
      </c>
      <c r="AA9" s="24"/>
      <c r="AB9" s="25"/>
      <c r="AF9" s="77" t="str">
        <f t="shared" si="5"/>
        <v/>
      </c>
      <c r="AG9" s="24"/>
      <c r="AH9" s="25"/>
      <c r="AL9" s="77" t="str">
        <f t="shared" si="6"/>
        <v/>
      </c>
      <c r="AM9" s="24"/>
      <c r="AN9" s="25"/>
      <c r="AR9" s="77" t="str">
        <f t="shared" si="7"/>
        <v/>
      </c>
      <c r="AS9" s="24"/>
      <c r="AT9" s="25"/>
      <c r="AX9" s="77" t="str">
        <f t="shared" si="8"/>
        <v/>
      </c>
      <c r="AY9" s="24"/>
      <c r="AZ9" s="25"/>
      <c r="BD9" s="77" t="str">
        <f t="shared" si="9"/>
        <v/>
      </c>
      <c r="BE9" s="24"/>
      <c r="BF9" s="25"/>
      <c r="BJ9" s="77" t="str">
        <f t="shared" si="10"/>
        <v/>
      </c>
      <c r="BK9" s="24"/>
      <c r="BL9" s="25"/>
      <c r="BP9" s="77" t="str">
        <f t="shared" si="11"/>
        <v/>
      </c>
      <c r="BQ9" s="24"/>
      <c r="BR9" s="25"/>
      <c r="BV9" s="77" t="str">
        <f t="shared" si="12"/>
        <v/>
      </c>
      <c r="BW9" s="24"/>
      <c r="BX9" s="25"/>
      <c r="CB9" s="77" t="str">
        <f t="shared" si="13"/>
        <v/>
      </c>
      <c r="CC9" s="24"/>
      <c r="CD9" s="25"/>
      <c r="CH9" s="77" t="str">
        <f t="shared" si="14"/>
        <v/>
      </c>
      <c r="CI9" s="24"/>
      <c r="CJ9" s="25"/>
      <c r="CN9" s="77" t="str">
        <f t="shared" si="15"/>
        <v/>
      </c>
      <c r="CO9" s="24"/>
      <c r="CP9" s="25"/>
      <c r="CT9" s="77" t="str">
        <f t="shared" si="16"/>
        <v/>
      </c>
      <c r="CU9" s="24"/>
      <c r="CV9" s="25"/>
      <c r="CY9" s="6"/>
      <c r="CZ9" s="77" t="str">
        <f t="shared" si="17"/>
        <v/>
      </c>
      <c r="DA9" s="24"/>
      <c r="DB9" s="25"/>
      <c r="DE9" s="6"/>
      <c r="DF9" s="77" t="str">
        <f t="shared" si="18"/>
        <v/>
      </c>
      <c r="DG9" s="24"/>
      <c r="DH9" s="25"/>
      <c r="DK9" s="6"/>
      <c r="DL9" s="77" t="str">
        <f t="shared" si="19"/>
        <v/>
      </c>
      <c r="DM9" s="24"/>
      <c r="DN9" s="25"/>
    </row>
    <row r="10" spans="2:118">
      <c r="B10" s="77" t="str">
        <f t="shared" si="0"/>
        <v/>
      </c>
      <c r="C10" s="24"/>
      <c r="D10" s="25"/>
      <c r="H10" s="77" t="str">
        <f t="shared" si="1"/>
        <v/>
      </c>
      <c r="I10" s="24"/>
      <c r="J10" s="25"/>
      <c r="N10" s="77" t="str">
        <f t="shared" si="2"/>
        <v/>
      </c>
      <c r="O10" s="24"/>
      <c r="P10" s="25"/>
      <c r="T10" s="77" t="str">
        <f t="shared" si="3"/>
        <v/>
      </c>
      <c r="U10" s="24"/>
      <c r="V10" s="25"/>
      <c r="Z10" s="77" t="str">
        <f t="shared" si="4"/>
        <v/>
      </c>
      <c r="AA10" s="24"/>
      <c r="AB10" s="25"/>
      <c r="AF10" s="77" t="str">
        <f t="shared" si="5"/>
        <v/>
      </c>
      <c r="AG10" s="24"/>
      <c r="AH10" s="25"/>
      <c r="AL10" s="77" t="str">
        <f t="shared" si="6"/>
        <v/>
      </c>
      <c r="AM10" s="24"/>
      <c r="AN10" s="25"/>
      <c r="AR10" s="77" t="str">
        <f t="shared" si="7"/>
        <v/>
      </c>
      <c r="AS10" s="24"/>
      <c r="AT10" s="25"/>
      <c r="AX10" s="77" t="str">
        <f t="shared" si="8"/>
        <v/>
      </c>
      <c r="AY10" s="24"/>
      <c r="AZ10" s="25"/>
      <c r="BD10" s="77" t="str">
        <f t="shared" si="9"/>
        <v/>
      </c>
      <c r="BE10" s="24"/>
      <c r="BF10" s="25"/>
      <c r="BJ10" s="77" t="str">
        <f t="shared" si="10"/>
        <v/>
      </c>
      <c r="BK10" s="24"/>
      <c r="BL10" s="25"/>
      <c r="BP10" s="77" t="str">
        <f t="shared" si="11"/>
        <v/>
      </c>
      <c r="BQ10" s="24"/>
      <c r="BR10" s="25"/>
      <c r="BV10" s="77" t="str">
        <f t="shared" si="12"/>
        <v/>
      </c>
      <c r="BW10" s="24"/>
      <c r="BX10" s="25"/>
      <c r="CB10" s="77" t="str">
        <f t="shared" si="13"/>
        <v/>
      </c>
      <c r="CC10" s="24"/>
      <c r="CD10" s="25"/>
      <c r="CH10" s="77" t="str">
        <f t="shared" si="14"/>
        <v/>
      </c>
      <c r="CI10" s="24"/>
      <c r="CJ10" s="25"/>
      <c r="CN10" s="77" t="str">
        <f t="shared" si="15"/>
        <v/>
      </c>
      <c r="CO10" s="24"/>
      <c r="CP10" s="25"/>
      <c r="CT10" s="77" t="str">
        <f t="shared" si="16"/>
        <v/>
      </c>
      <c r="CU10" s="24"/>
      <c r="CV10" s="25"/>
      <c r="CY10" s="6"/>
      <c r="CZ10" s="77" t="str">
        <f t="shared" si="17"/>
        <v/>
      </c>
      <c r="DA10" s="24"/>
      <c r="DB10" s="25"/>
      <c r="DE10" s="6"/>
      <c r="DF10" s="77" t="str">
        <f t="shared" si="18"/>
        <v/>
      </c>
      <c r="DG10" s="24"/>
      <c r="DH10" s="25"/>
      <c r="DK10" s="6"/>
      <c r="DL10" s="77" t="str">
        <f t="shared" si="19"/>
        <v/>
      </c>
      <c r="DM10" s="24"/>
      <c r="DN10" s="25"/>
    </row>
    <row r="11" spans="2:118">
      <c r="B11" s="77" t="str">
        <f t="shared" si="0"/>
        <v/>
      </c>
      <c r="C11" s="24"/>
      <c r="D11" s="25"/>
      <c r="H11" s="77" t="str">
        <f t="shared" si="1"/>
        <v/>
      </c>
      <c r="I11" s="24"/>
      <c r="J11" s="25"/>
      <c r="N11" s="77" t="str">
        <f t="shared" si="2"/>
        <v/>
      </c>
      <c r="O11" s="24"/>
      <c r="P11" s="25"/>
      <c r="T11" s="77" t="str">
        <f t="shared" si="3"/>
        <v/>
      </c>
      <c r="U11" s="24"/>
      <c r="V11" s="25"/>
      <c r="Z11" s="77" t="str">
        <f t="shared" si="4"/>
        <v/>
      </c>
      <c r="AA11" s="24"/>
      <c r="AB11" s="25"/>
      <c r="AF11" s="77" t="str">
        <f t="shared" si="5"/>
        <v/>
      </c>
      <c r="AG11" s="24"/>
      <c r="AH11" s="25"/>
      <c r="AL11" s="77" t="str">
        <f t="shared" si="6"/>
        <v/>
      </c>
      <c r="AM11" s="24"/>
      <c r="AN11" s="25"/>
      <c r="AR11" s="77" t="str">
        <f t="shared" si="7"/>
        <v/>
      </c>
      <c r="AS11" s="24"/>
      <c r="AT11" s="25"/>
      <c r="AX11" s="77" t="str">
        <f t="shared" si="8"/>
        <v/>
      </c>
      <c r="AY11" s="24"/>
      <c r="AZ11" s="25"/>
      <c r="BD11" s="77" t="str">
        <f t="shared" si="9"/>
        <v/>
      </c>
      <c r="BE11" s="24"/>
      <c r="BF11" s="25"/>
      <c r="BJ11" s="77" t="str">
        <f t="shared" si="10"/>
        <v/>
      </c>
      <c r="BK11" s="24"/>
      <c r="BL11" s="25"/>
      <c r="BP11" s="77" t="str">
        <f t="shared" si="11"/>
        <v/>
      </c>
      <c r="BQ11" s="24"/>
      <c r="BR11" s="25"/>
      <c r="BV11" s="77" t="str">
        <f t="shared" si="12"/>
        <v/>
      </c>
      <c r="BW11" s="24"/>
      <c r="BX11" s="25"/>
      <c r="CB11" s="77" t="str">
        <f t="shared" si="13"/>
        <v/>
      </c>
      <c r="CC11" s="24"/>
      <c r="CD11" s="25"/>
      <c r="CH11" s="77" t="str">
        <f t="shared" si="14"/>
        <v/>
      </c>
      <c r="CI11" s="24"/>
      <c r="CJ11" s="25"/>
      <c r="CN11" s="77" t="str">
        <f t="shared" si="15"/>
        <v/>
      </c>
      <c r="CO11" s="24"/>
      <c r="CP11" s="25"/>
      <c r="CT11" s="77" t="str">
        <f t="shared" si="16"/>
        <v/>
      </c>
      <c r="CU11" s="24"/>
      <c r="CV11" s="25"/>
      <c r="CY11" s="6"/>
      <c r="CZ11" s="77" t="str">
        <f t="shared" si="17"/>
        <v/>
      </c>
      <c r="DA11" s="24"/>
      <c r="DB11" s="25"/>
      <c r="DE11" s="6"/>
      <c r="DF11" s="77" t="str">
        <f t="shared" si="18"/>
        <v/>
      </c>
      <c r="DG11" s="24"/>
      <c r="DH11" s="25"/>
      <c r="DK11" s="6"/>
      <c r="DL11" s="77" t="str">
        <f t="shared" si="19"/>
        <v/>
      </c>
      <c r="DM11" s="24"/>
      <c r="DN11" s="25"/>
    </row>
    <row r="12" spans="2:118">
      <c r="B12" s="77" t="str">
        <f t="shared" si="0"/>
        <v/>
      </c>
      <c r="C12" s="24"/>
      <c r="D12" s="25"/>
      <c r="H12" s="77" t="str">
        <f t="shared" si="1"/>
        <v/>
      </c>
      <c r="I12" s="24"/>
      <c r="J12" s="25"/>
      <c r="N12" s="77" t="str">
        <f t="shared" si="2"/>
        <v/>
      </c>
      <c r="O12" s="24"/>
      <c r="P12" s="25"/>
      <c r="T12" s="77" t="str">
        <f t="shared" si="3"/>
        <v/>
      </c>
      <c r="U12" s="24"/>
      <c r="V12" s="25"/>
      <c r="Z12" s="77" t="str">
        <f t="shared" si="4"/>
        <v/>
      </c>
      <c r="AA12" s="24"/>
      <c r="AB12" s="25"/>
      <c r="AF12" s="77" t="str">
        <f t="shared" si="5"/>
        <v/>
      </c>
      <c r="AG12" s="24"/>
      <c r="AH12" s="25"/>
      <c r="AL12" s="77" t="str">
        <f t="shared" si="6"/>
        <v/>
      </c>
      <c r="AM12" s="24"/>
      <c r="AN12" s="25"/>
      <c r="AR12" s="77" t="str">
        <f t="shared" si="7"/>
        <v/>
      </c>
      <c r="AS12" s="24"/>
      <c r="AT12" s="25"/>
      <c r="AX12" s="77" t="str">
        <f t="shared" si="8"/>
        <v/>
      </c>
      <c r="AY12" s="24"/>
      <c r="AZ12" s="25"/>
      <c r="BD12" s="77" t="str">
        <f t="shared" si="9"/>
        <v/>
      </c>
      <c r="BE12" s="24"/>
      <c r="BF12" s="25"/>
      <c r="BJ12" s="77" t="str">
        <f t="shared" si="10"/>
        <v/>
      </c>
      <c r="BK12" s="24"/>
      <c r="BL12" s="25"/>
      <c r="BP12" s="77" t="str">
        <f t="shared" si="11"/>
        <v/>
      </c>
      <c r="BQ12" s="24"/>
      <c r="BR12" s="25"/>
      <c r="BV12" s="77" t="str">
        <f t="shared" si="12"/>
        <v/>
      </c>
      <c r="BW12" s="24"/>
      <c r="BX12" s="25"/>
      <c r="CB12" s="77" t="str">
        <f t="shared" si="13"/>
        <v/>
      </c>
      <c r="CC12" s="24"/>
      <c r="CD12" s="25"/>
      <c r="CH12" s="77" t="str">
        <f t="shared" si="14"/>
        <v/>
      </c>
      <c r="CI12" s="24"/>
      <c r="CJ12" s="25"/>
      <c r="CN12" s="77" t="str">
        <f t="shared" si="15"/>
        <v/>
      </c>
      <c r="CO12" s="24"/>
      <c r="CP12" s="25"/>
      <c r="CT12" s="77" t="str">
        <f t="shared" si="16"/>
        <v/>
      </c>
      <c r="CU12" s="24"/>
      <c r="CV12" s="25"/>
      <c r="CY12" s="6"/>
      <c r="CZ12" s="77" t="str">
        <f t="shared" si="17"/>
        <v/>
      </c>
      <c r="DA12" s="24"/>
      <c r="DB12" s="25"/>
      <c r="DE12" s="6"/>
      <c r="DF12" s="77" t="str">
        <f t="shared" si="18"/>
        <v/>
      </c>
      <c r="DG12" s="24"/>
      <c r="DH12" s="25"/>
      <c r="DK12" s="6"/>
      <c r="DL12" s="77" t="str">
        <f t="shared" si="19"/>
        <v/>
      </c>
      <c r="DM12" s="24"/>
      <c r="DN12" s="25"/>
    </row>
    <row r="13" spans="2:118">
      <c r="B13" s="77" t="str">
        <f t="shared" si="0"/>
        <v/>
      </c>
      <c r="C13" s="24"/>
      <c r="D13" s="25"/>
      <c r="H13" s="77" t="str">
        <f t="shared" si="1"/>
        <v/>
      </c>
      <c r="I13" s="24"/>
      <c r="J13" s="25"/>
      <c r="N13" s="77" t="str">
        <f t="shared" si="2"/>
        <v/>
      </c>
      <c r="O13" s="24"/>
      <c r="P13" s="25"/>
      <c r="T13" s="77" t="str">
        <f t="shared" si="3"/>
        <v/>
      </c>
      <c r="U13" s="24"/>
      <c r="V13" s="25"/>
      <c r="Z13" s="77" t="str">
        <f t="shared" si="4"/>
        <v/>
      </c>
      <c r="AA13" s="24"/>
      <c r="AB13" s="25"/>
      <c r="AF13" s="77" t="str">
        <f t="shared" si="5"/>
        <v/>
      </c>
      <c r="AG13" s="24"/>
      <c r="AH13" s="25"/>
      <c r="AL13" s="77" t="str">
        <f t="shared" si="6"/>
        <v/>
      </c>
      <c r="AM13" s="24"/>
      <c r="AN13" s="25"/>
      <c r="AR13" s="77" t="str">
        <f t="shared" si="7"/>
        <v/>
      </c>
      <c r="AS13" s="24"/>
      <c r="AT13" s="25"/>
      <c r="AX13" s="77" t="str">
        <f t="shared" si="8"/>
        <v/>
      </c>
      <c r="AY13" s="24"/>
      <c r="AZ13" s="25"/>
      <c r="BD13" s="77" t="str">
        <f t="shared" si="9"/>
        <v/>
      </c>
      <c r="BE13" s="24"/>
      <c r="BF13" s="25"/>
      <c r="BJ13" s="77" t="str">
        <f t="shared" si="10"/>
        <v/>
      </c>
      <c r="BK13" s="24"/>
      <c r="BL13" s="25"/>
      <c r="BP13" s="77" t="str">
        <f t="shared" si="11"/>
        <v/>
      </c>
      <c r="BQ13" s="24"/>
      <c r="BR13" s="25"/>
      <c r="BV13" s="77" t="str">
        <f t="shared" si="12"/>
        <v/>
      </c>
      <c r="BW13" s="24"/>
      <c r="BX13" s="25"/>
      <c r="CB13" s="77" t="str">
        <f t="shared" si="13"/>
        <v/>
      </c>
      <c r="CC13" s="24"/>
      <c r="CD13" s="25"/>
      <c r="CH13" s="77" t="str">
        <f t="shared" si="14"/>
        <v/>
      </c>
      <c r="CI13" s="24"/>
      <c r="CJ13" s="25"/>
      <c r="CN13" s="77" t="str">
        <f t="shared" si="15"/>
        <v/>
      </c>
      <c r="CO13" s="24"/>
      <c r="CP13" s="25"/>
      <c r="CT13" s="77" t="str">
        <f t="shared" si="16"/>
        <v/>
      </c>
      <c r="CU13" s="24"/>
      <c r="CV13" s="25"/>
      <c r="CY13" s="6"/>
      <c r="CZ13" s="77" t="str">
        <f t="shared" si="17"/>
        <v/>
      </c>
      <c r="DA13" s="24"/>
      <c r="DB13" s="25"/>
      <c r="DE13" s="6"/>
      <c r="DF13" s="77" t="str">
        <f t="shared" si="18"/>
        <v/>
      </c>
      <c r="DG13" s="24"/>
      <c r="DH13" s="25"/>
      <c r="DK13" s="6"/>
      <c r="DL13" s="77" t="str">
        <f t="shared" si="19"/>
        <v/>
      </c>
      <c r="DM13" s="24"/>
      <c r="DN13" s="25"/>
    </row>
    <row r="14" spans="2:118">
      <c r="B14" s="77" t="str">
        <f t="shared" si="0"/>
        <v/>
      </c>
      <c r="C14" s="24"/>
      <c r="D14" s="25"/>
      <c r="H14" s="77" t="str">
        <f t="shared" si="1"/>
        <v/>
      </c>
      <c r="I14" s="24"/>
      <c r="J14" s="25"/>
      <c r="N14" s="77" t="str">
        <f t="shared" si="2"/>
        <v/>
      </c>
      <c r="O14" s="24"/>
      <c r="P14" s="25"/>
      <c r="T14" s="77" t="str">
        <f t="shared" si="3"/>
        <v/>
      </c>
      <c r="U14" s="24"/>
      <c r="V14" s="25"/>
      <c r="Z14" s="77" t="str">
        <f t="shared" si="4"/>
        <v/>
      </c>
      <c r="AA14" s="24"/>
      <c r="AB14" s="25"/>
      <c r="AF14" s="77" t="str">
        <f t="shared" si="5"/>
        <v/>
      </c>
      <c r="AG14" s="24"/>
      <c r="AH14" s="25"/>
      <c r="AL14" s="77" t="str">
        <f t="shared" si="6"/>
        <v/>
      </c>
      <c r="AM14" s="24"/>
      <c r="AN14" s="25"/>
      <c r="AR14" s="77" t="str">
        <f t="shared" si="7"/>
        <v/>
      </c>
      <c r="AS14" s="24"/>
      <c r="AT14" s="25"/>
      <c r="AX14" s="77" t="str">
        <f t="shared" si="8"/>
        <v/>
      </c>
      <c r="AY14" s="24"/>
      <c r="AZ14" s="25"/>
      <c r="BD14" s="77" t="str">
        <f t="shared" si="9"/>
        <v/>
      </c>
      <c r="BE14" s="24"/>
      <c r="BF14" s="25"/>
      <c r="BJ14" s="77" t="str">
        <f t="shared" si="10"/>
        <v/>
      </c>
      <c r="BK14" s="24"/>
      <c r="BL14" s="25"/>
      <c r="BP14" s="77" t="str">
        <f t="shared" si="11"/>
        <v/>
      </c>
      <c r="BQ14" s="24"/>
      <c r="BR14" s="25"/>
      <c r="BV14" s="77" t="str">
        <f t="shared" si="12"/>
        <v/>
      </c>
      <c r="BW14" s="24"/>
      <c r="BX14" s="25"/>
      <c r="CB14" s="77" t="str">
        <f t="shared" si="13"/>
        <v/>
      </c>
      <c r="CC14" s="24"/>
      <c r="CD14" s="25"/>
      <c r="CH14" s="77" t="str">
        <f t="shared" si="14"/>
        <v/>
      </c>
      <c r="CI14" s="24"/>
      <c r="CJ14" s="25"/>
      <c r="CN14" s="77" t="str">
        <f t="shared" si="15"/>
        <v/>
      </c>
      <c r="CO14" s="24"/>
      <c r="CP14" s="25"/>
      <c r="CT14" s="77" t="str">
        <f t="shared" si="16"/>
        <v/>
      </c>
      <c r="CU14" s="24"/>
      <c r="CV14" s="25"/>
      <c r="CY14" s="6"/>
      <c r="CZ14" s="77" t="str">
        <f t="shared" si="17"/>
        <v/>
      </c>
      <c r="DA14" s="24"/>
      <c r="DB14" s="25"/>
      <c r="DE14" s="6"/>
      <c r="DF14" s="77" t="str">
        <f t="shared" si="18"/>
        <v/>
      </c>
      <c r="DG14" s="24"/>
      <c r="DH14" s="25"/>
      <c r="DK14" s="6"/>
      <c r="DL14" s="77" t="str">
        <f t="shared" si="19"/>
        <v/>
      </c>
      <c r="DM14" s="24"/>
      <c r="DN14" s="25"/>
    </row>
    <row r="15" spans="2:118">
      <c r="B15" s="77" t="str">
        <f t="shared" si="0"/>
        <v/>
      </c>
      <c r="C15" s="24"/>
      <c r="D15" s="25"/>
      <c r="H15" s="77" t="str">
        <f t="shared" si="1"/>
        <v/>
      </c>
      <c r="I15" s="24"/>
      <c r="J15" s="25"/>
      <c r="N15" s="77" t="str">
        <f t="shared" si="2"/>
        <v/>
      </c>
      <c r="O15" s="24"/>
      <c r="P15" s="25"/>
      <c r="T15" s="77" t="str">
        <f t="shared" si="3"/>
        <v/>
      </c>
      <c r="U15" s="24"/>
      <c r="V15" s="25"/>
      <c r="Z15" s="77" t="str">
        <f t="shared" si="4"/>
        <v/>
      </c>
      <c r="AA15" s="24"/>
      <c r="AB15" s="25"/>
      <c r="AF15" s="77" t="str">
        <f t="shared" si="5"/>
        <v/>
      </c>
      <c r="AG15" s="24"/>
      <c r="AH15" s="25"/>
      <c r="AL15" s="77" t="str">
        <f t="shared" si="6"/>
        <v/>
      </c>
      <c r="AM15" s="24"/>
      <c r="AN15" s="25"/>
      <c r="AR15" s="77" t="str">
        <f t="shared" si="7"/>
        <v/>
      </c>
      <c r="AS15" s="24"/>
      <c r="AT15" s="25"/>
      <c r="AX15" s="77" t="str">
        <f t="shared" si="8"/>
        <v/>
      </c>
      <c r="AY15" s="24"/>
      <c r="AZ15" s="25"/>
      <c r="BD15" s="77" t="str">
        <f t="shared" si="9"/>
        <v/>
      </c>
      <c r="BE15" s="24"/>
      <c r="BF15" s="25"/>
      <c r="BJ15" s="77" t="str">
        <f t="shared" si="10"/>
        <v/>
      </c>
      <c r="BK15" s="24"/>
      <c r="BL15" s="25"/>
      <c r="BP15" s="77" t="str">
        <f t="shared" si="11"/>
        <v/>
      </c>
      <c r="BQ15" s="24"/>
      <c r="BR15" s="25"/>
      <c r="BV15" s="77" t="str">
        <f t="shared" si="12"/>
        <v/>
      </c>
      <c r="BW15" s="24"/>
      <c r="BX15" s="25"/>
      <c r="CB15" s="77" t="str">
        <f t="shared" si="13"/>
        <v/>
      </c>
      <c r="CC15" s="24"/>
      <c r="CD15" s="25"/>
      <c r="CH15" s="77" t="str">
        <f t="shared" si="14"/>
        <v/>
      </c>
      <c r="CI15" s="24"/>
      <c r="CJ15" s="25"/>
      <c r="CN15" s="77" t="str">
        <f t="shared" si="15"/>
        <v/>
      </c>
      <c r="CO15" s="24"/>
      <c r="CP15" s="25"/>
      <c r="CT15" s="77" t="str">
        <f t="shared" si="16"/>
        <v/>
      </c>
      <c r="CU15" s="24"/>
      <c r="CV15" s="25"/>
      <c r="CY15" s="6"/>
      <c r="CZ15" s="77" t="str">
        <f t="shared" si="17"/>
        <v/>
      </c>
      <c r="DA15" s="24"/>
      <c r="DB15" s="25"/>
      <c r="DE15" s="6"/>
      <c r="DF15" s="77" t="str">
        <f t="shared" si="18"/>
        <v/>
      </c>
      <c r="DG15" s="24"/>
      <c r="DH15" s="25"/>
      <c r="DK15" s="6"/>
      <c r="DL15" s="77" t="str">
        <f t="shared" si="19"/>
        <v/>
      </c>
      <c r="DM15" s="24"/>
      <c r="DN15" s="25"/>
    </row>
    <row r="16" spans="2:118">
      <c r="B16" s="77" t="str">
        <f t="shared" si="0"/>
        <v/>
      </c>
      <c r="C16" s="24"/>
      <c r="D16" s="25"/>
      <c r="H16" s="77" t="str">
        <f t="shared" si="1"/>
        <v/>
      </c>
      <c r="I16" s="24"/>
      <c r="J16" s="25"/>
      <c r="N16" s="77" t="str">
        <f t="shared" si="2"/>
        <v/>
      </c>
      <c r="O16" s="24"/>
      <c r="P16" s="25"/>
      <c r="T16" s="77" t="str">
        <f t="shared" si="3"/>
        <v/>
      </c>
      <c r="U16" s="24"/>
      <c r="V16" s="25"/>
      <c r="Z16" s="77" t="str">
        <f t="shared" si="4"/>
        <v/>
      </c>
      <c r="AA16" s="24"/>
      <c r="AB16" s="25"/>
      <c r="AF16" s="77" t="str">
        <f t="shared" si="5"/>
        <v/>
      </c>
      <c r="AG16" s="24"/>
      <c r="AH16" s="25"/>
      <c r="AL16" s="77" t="str">
        <f t="shared" si="6"/>
        <v/>
      </c>
      <c r="AM16" s="24"/>
      <c r="AN16" s="25"/>
      <c r="AR16" s="77" t="str">
        <f t="shared" si="7"/>
        <v/>
      </c>
      <c r="AS16" s="24"/>
      <c r="AT16" s="25"/>
      <c r="AX16" s="77" t="str">
        <f t="shared" si="8"/>
        <v/>
      </c>
      <c r="AY16" s="24"/>
      <c r="AZ16" s="25"/>
      <c r="BD16" s="77" t="str">
        <f t="shared" si="9"/>
        <v/>
      </c>
      <c r="BE16" s="24"/>
      <c r="BF16" s="25"/>
      <c r="BJ16" s="77" t="str">
        <f t="shared" si="10"/>
        <v/>
      </c>
      <c r="BK16" s="24"/>
      <c r="BL16" s="25"/>
      <c r="BP16" s="77" t="str">
        <f t="shared" si="11"/>
        <v/>
      </c>
      <c r="BQ16" s="24"/>
      <c r="BR16" s="25"/>
      <c r="BV16" s="77" t="str">
        <f t="shared" si="12"/>
        <v/>
      </c>
      <c r="BW16" s="24"/>
      <c r="BX16" s="25"/>
      <c r="CB16" s="77" t="str">
        <f t="shared" si="13"/>
        <v/>
      </c>
      <c r="CC16" s="24"/>
      <c r="CD16" s="25"/>
      <c r="CH16" s="77" t="str">
        <f t="shared" si="14"/>
        <v/>
      </c>
      <c r="CI16" s="24"/>
      <c r="CJ16" s="25"/>
      <c r="CN16" s="77" t="str">
        <f t="shared" si="15"/>
        <v/>
      </c>
      <c r="CO16" s="24"/>
      <c r="CP16" s="25"/>
      <c r="CT16" s="77" t="str">
        <f t="shared" si="16"/>
        <v/>
      </c>
      <c r="CU16" s="24"/>
      <c r="CV16" s="25"/>
      <c r="CY16" s="6"/>
      <c r="CZ16" s="77" t="str">
        <f t="shared" si="17"/>
        <v/>
      </c>
      <c r="DA16" s="24"/>
      <c r="DB16" s="25"/>
      <c r="DE16" s="6"/>
      <c r="DF16" s="77" t="str">
        <f t="shared" si="18"/>
        <v/>
      </c>
      <c r="DG16" s="24"/>
      <c r="DH16" s="25"/>
      <c r="DK16" s="6"/>
      <c r="DL16" s="77" t="str">
        <f t="shared" si="19"/>
        <v/>
      </c>
      <c r="DM16" s="24"/>
      <c r="DN16" s="25"/>
    </row>
    <row r="17" spans="2:118">
      <c r="B17" s="77" t="str">
        <f t="shared" si="0"/>
        <v/>
      </c>
      <c r="C17" s="24"/>
      <c r="D17" s="25"/>
      <c r="H17" s="77" t="str">
        <f t="shared" si="1"/>
        <v/>
      </c>
      <c r="I17" s="24"/>
      <c r="J17" s="25"/>
      <c r="N17" s="77" t="str">
        <f t="shared" si="2"/>
        <v/>
      </c>
      <c r="O17" s="24"/>
      <c r="P17" s="25"/>
      <c r="T17" s="77" t="str">
        <f t="shared" si="3"/>
        <v/>
      </c>
      <c r="U17" s="24"/>
      <c r="V17" s="25"/>
      <c r="Z17" s="77" t="str">
        <f t="shared" si="4"/>
        <v/>
      </c>
      <c r="AA17" s="24"/>
      <c r="AB17" s="25"/>
      <c r="AF17" s="77" t="str">
        <f t="shared" si="5"/>
        <v/>
      </c>
      <c r="AG17" s="24"/>
      <c r="AH17" s="25"/>
      <c r="AL17" s="77" t="str">
        <f t="shared" si="6"/>
        <v/>
      </c>
      <c r="AM17" s="24"/>
      <c r="AN17" s="25"/>
      <c r="AR17" s="77" t="str">
        <f t="shared" si="7"/>
        <v/>
      </c>
      <c r="AS17" s="24"/>
      <c r="AT17" s="25"/>
      <c r="AX17" s="77" t="str">
        <f t="shared" si="8"/>
        <v/>
      </c>
      <c r="AY17" s="24"/>
      <c r="AZ17" s="25"/>
      <c r="BD17" s="77" t="str">
        <f t="shared" si="9"/>
        <v/>
      </c>
      <c r="BE17" s="24"/>
      <c r="BF17" s="25"/>
      <c r="BJ17" s="77" t="str">
        <f t="shared" si="10"/>
        <v/>
      </c>
      <c r="BK17" s="24"/>
      <c r="BL17" s="25"/>
      <c r="BP17" s="77" t="str">
        <f t="shared" si="11"/>
        <v/>
      </c>
      <c r="BQ17" s="24"/>
      <c r="BR17" s="25"/>
      <c r="BV17" s="77" t="str">
        <f t="shared" si="12"/>
        <v/>
      </c>
      <c r="BW17" s="24"/>
      <c r="BX17" s="25"/>
      <c r="CB17" s="77" t="str">
        <f t="shared" si="13"/>
        <v/>
      </c>
      <c r="CC17" s="24"/>
      <c r="CD17" s="25"/>
      <c r="CH17" s="77" t="str">
        <f t="shared" si="14"/>
        <v/>
      </c>
      <c r="CI17" s="24"/>
      <c r="CJ17" s="25"/>
      <c r="CN17" s="77" t="str">
        <f t="shared" si="15"/>
        <v/>
      </c>
      <c r="CO17" s="24"/>
      <c r="CP17" s="25"/>
      <c r="CT17" s="77" t="str">
        <f t="shared" si="16"/>
        <v/>
      </c>
      <c r="CU17" s="24"/>
      <c r="CV17" s="25"/>
      <c r="CY17" s="6"/>
      <c r="CZ17" s="77" t="str">
        <f t="shared" si="17"/>
        <v/>
      </c>
      <c r="DA17" s="24"/>
      <c r="DB17" s="25"/>
      <c r="DE17" s="6"/>
      <c r="DF17" s="77" t="str">
        <f t="shared" si="18"/>
        <v/>
      </c>
      <c r="DG17" s="24"/>
      <c r="DH17" s="25"/>
      <c r="DK17" s="6"/>
      <c r="DL17" s="77" t="str">
        <f t="shared" si="19"/>
        <v/>
      </c>
      <c r="DM17" s="24"/>
      <c r="DN17" s="25"/>
    </row>
    <row r="18" spans="2:118">
      <c r="B18" s="77" t="str">
        <f t="shared" si="0"/>
        <v/>
      </c>
      <c r="C18" s="24"/>
      <c r="D18" s="25"/>
      <c r="H18" s="77" t="str">
        <f t="shared" si="1"/>
        <v/>
      </c>
      <c r="I18" s="24"/>
      <c r="J18" s="25"/>
      <c r="N18" s="77" t="str">
        <f t="shared" si="2"/>
        <v/>
      </c>
      <c r="O18" s="24"/>
      <c r="P18" s="25"/>
      <c r="T18" s="77" t="str">
        <f t="shared" si="3"/>
        <v/>
      </c>
      <c r="U18" s="24"/>
      <c r="V18" s="25"/>
      <c r="Z18" s="77" t="str">
        <f t="shared" si="4"/>
        <v/>
      </c>
      <c r="AA18" s="24"/>
      <c r="AB18" s="25"/>
      <c r="AF18" s="77" t="str">
        <f t="shared" si="5"/>
        <v/>
      </c>
      <c r="AG18" s="24"/>
      <c r="AH18" s="25"/>
      <c r="AL18" s="77" t="str">
        <f t="shared" si="6"/>
        <v/>
      </c>
      <c r="AM18" s="24"/>
      <c r="AN18" s="25"/>
      <c r="AR18" s="77" t="str">
        <f t="shared" si="7"/>
        <v/>
      </c>
      <c r="AS18" s="24"/>
      <c r="AT18" s="25"/>
      <c r="AX18" s="77" t="str">
        <f t="shared" si="8"/>
        <v/>
      </c>
      <c r="AY18" s="24"/>
      <c r="AZ18" s="25"/>
      <c r="BD18" s="77" t="str">
        <f t="shared" si="9"/>
        <v/>
      </c>
      <c r="BE18" s="24"/>
      <c r="BF18" s="25"/>
      <c r="BJ18" s="77" t="str">
        <f t="shared" si="10"/>
        <v/>
      </c>
      <c r="BK18" s="24"/>
      <c r="BL18" s="25"/>
      <c r="BP18" s="77" t="str">
        <f t="shared" si="11"/>
        <v/>
      </c>
      <c r="BQ18" s="24"/>
      <c r="BR18" s="25"/>
      <c r="BV18" s="77" t="str">
        <f t="shared" si="12"/>
        <v/>
      </c>
      <c r="BW18" s="24"/>
      <c r="BX18" s="25"/>
      <c r="CB18" s="77" t="str">
        <f t="shared" si="13"/>
        <v/>
      </c>
      <c r="CC18" s="24"/>
      <c r="CD18" s="25"/>
      <c r="CH18" s="77" t="str">
        <f t="shared" si="14"/>
        <v/>
      </c>
      <c r="CI18" s="24"/>
      <c r="CJ18" s="25"/>
      <c r="CN18" s="77" t="str">
        <f t="shared" si="15"/>
        <v/>
      </c>
      <c r="CO18" s="24"/>
      <c r="CP18" s="25"/>
      <c r="CT18" s="77" t="str">
        <f t="shared" si="16"/>
        <v/>
      </c>
      <c r="CU18" s="24"/>
      <c r="CV18" s="25"/>
      <c r="CY18" s="6"/>
      <c r="CZ18" s="77" t="str">
        <f t="shared" si="17"/>
        <v/>
      </c>
      <c r="DA18" s="24"/>
      <c r="DB18" s="25"/>
      <c r="DE18" s="6"/>
      <c r="DF18" s="77" t="str">
        <f t="shared" si="18"/>
        <v/>
      </c>
      <c r="DG18" s="24"/>
      <c r="DH18" s="25"/>
      <c r="DK18" s="6"/>
      <c r="DL18" s="77" t="str">
        <f t="shared" si="19"/>
        <v/>
      </c>
      <c r="DM18" s="24"/>
      <c r="DN18" s="25"/>
    </row>
    <row r="19" spans="2:118">
      <c r="B19" s="77" t="str">
        <f t="shared" si="0"/>
        <v/>
      </c>
      <c r="C19" s="24"/>
      <c r="D19" s="25"/>
      <c r="H19" s="77" t="str">
        <f t="shared" si="1"/>
        <v/>
      </c>
      <c r="I19" s="24"/>
      <c r="J19" s="25"/>
      <c r="N19" s="77" t="str">
        <f t="shared" si="2"/>
        <v/>
      </c>
      <c r="O19" s="24"/>
      <c r="P19" s="25"/>
      <c r="T19" s="77" t="str">
        <f t="shared" si="3"/>
        <v/>
      </c>
      <c r="U19" s="24"/>
      <c r="V19" s="25"/>
      <c r="Z19" s="77" t="str">
        <f t="shared" si="4"/>
        <v/>
      </c>
      <c r="AA19" s="24"/>
      <c r="AB19" s="25"/>
      <c r="AF19" s="77" t="str">
        <f t="shared" si="5"/>
        <v/>
      </c>
      <c r="AG19" s="24"/>
      <c r="AH19" s="25"/>
      <c r="AL19" s="77" t="str">
        <f t="shared" si="6"/>
        <v/>
      </c>
      <c r="AM19" s="24"/>
      <c r="AN19" s="25"/>
      <c r="AR19" s="77" t="str">
        <f t="shared" si="7"/>
        <v/>
      </c>
      <c r="AS19" s="24"/>
      <c r="AT19" s="25"/>
      <c r="AX19" s="77" t="str">
        <f t="shared" si="8"/>
        <v/>
      </c>
      <c r="AY19" s="24"/>
      <c r="AZ19" s="25"/>
      <c r="BD19" s="77" t="str">
        <f t="shared" si="9"/>
        <v/>
      </c>
      <c r="BE19" s="24"/>
      <c r="BF19" s="25"/>
      <c r="BJ19" s="77" t="str">
        <f t="shared" si="10"/>
        <v/>
      </c>
      <c r="BK19" s="24"/>
      <c r="BL19" s="25"/>
      <c r="BP19" s="77" t="str">
        <f t="shared" si="11"/>
        <v/>
      </c>
      <c r="BQ19" s="24"/>
      <c r="BR19" s="25"/>
      <c r="BV19" s="77" t="str">
        <f t="shared" si="12"/>
        <v/>
      </c>
      <c r="BW19" s="24"/>
      <c r="BX19" s="25"/>
      <c r="CB19" s="77" t="str">
        <f t="shared" si="13"/>
        <v/>
      </c>
      <c r="CC19" s="24"/>
      <c r="CD19" s="25"/>
      <c r="CH19" s="77" t="str">
        <f t="shared" si="14"/>
        <v/>
      </c>
      <c r="CI19" s="24"/>
      <c r="CJ19" s="25"/>
      <c r="CN19" s="77" t="str">
        <f t="shared" si="15"/>
        <v/>
      </c>
      <c r="CO19" s="24"/>
      <c r="CP19" s="25"/>
      <c r="CT19" s="77" t="str">
        <f t="shared" si="16"/>
        <v/>
      </c>
      <c r="CU19" s="24"/>
      <c r="CV19" s="25"/>
      <c r="CY19" s="6"/>
      <c r="CZ19" s="77" t="str">
        <f t="shared" si="17"/>
        <v/>
      </c>
      <c r="DA19" s="24"/>
      <c r="DB19" s="25"/>
      <c r="DE19" s="6"/>
      <c r="DF19" s="77" t="str">
        <f t="shared" si="18"/>
        <v/>
      </c>
      <c r="DG19" s="24"/>
      <c r="DH19" s="25"/>
      <c r="DK19" s="6"/>
      <c r="DL19" s="77" t="str">
        <f t="shared" si="19"/>
        <v/>
      </c>
      <c r="DM19" s="24"/>
      <c r="DN19" s="25"/>
    </row>
    <row r="20" spans="2:118">
      <c r="B20" s="77" t="str">
        <f t="shared" si="0"/>
        <v/>
      </c>
      <c r="C20" s="24"/>
      <c r="D20" s="25"/>
      <c r="H20" s="77" t="str">
        <f t="shared" si="1"/>
        <v/>
      </c>
      <c r="I20" s="24"/>
      <c r="J20" s="25"/>
      <c r="N20" s="77" t="str">
        <f t="shared" si="2"/>
        <v/>
      </c>
      <c r="O20" s="24"/>
      <c r="P20" s="25"/>
      <c r="T20" s="77" t="str">
        <f t="shared" si="3"/>
        <v/>
      </c>
      <c r="U20" s="24"/>
      <c r="V20" s="25"/>
      <c r="Z20" s="77" t="str">
        <f t="shared" si="4"/>
        <v/>
      </c>
      <c r="AA20" s="24"/>
      <c r="AB20" s="25"/>
      <c r="AF20" s="77" t="str">
        <f t="shared" si="5"/>
        <v/>
      </c>
      <c r="AG20" s="24"/>
      <c r="AH20" s="25"/>
      <c r="AL20" s="77" t="str">
        <f t="shared" si="6"/>
        <v/>
      </c>
      <c r="AM20" s="24"/>
      <c r="AN20" s="25"/>
      <c r="AR20" s="77" t="str">
        <f t="shared" si="7"/>
        <v/>
      </c>
      <c r="AS20" s="24"/>
      <c r="AT20" s="25"/>
      <c r="AX20" s="77" t="str">
        <f t="shared" si="8"/>
        <v/>
      </c>
      <c r="AY20" s="24"/>
      <c r="AZ20" s="25"/>
      <c r="BD20" s="77" t="str">
        <f t="shared" si="9"/>
        <v/>
      </c>
      <c r="BE20" s="24"/>
      <c r="BF20" s="25"/>
      <c r="BJ20" s="77" t="str">
        <f t="shared" si="10"/>
        <v/>
      </c>
      <c r="BK20" s="24"/>
      <c r="BL20" s="25"/>
      <c r="BP20" s="77" t="str">
        <f t="shared" si="11"/>
        <v/>
      </c>
      <c r="BQ20" s="24"/>
      <c r="BR20" s="25"/>
      <c r="BV20" s="77" t="str">
        <f t="shared" si="12"/>
        <v/>
      </c>
      <c r="BW20" s="24"/>
      <c r="BX20" s="25"/>
      <c r="CB20" s="77" t="str">
        <f t="shared" si="13"/>
        <v/>
      </c>
      <c r="CC20" s="24"/>
      <c r="CD20" s="25"/>
      <c r="CH20" s="77" t="str">
        <f t="shared" si="14"/>
        <v/>
      </c>
      <c r="CI20" s="24"/>
      <c r="CJ20" s="25"/>
      <c r="CN20" s="77" t="str">
        <f t="shared" si="15"/>
        <v/>
      </c>
      <c r="CO20" s="24"/>
      <c r="CP20" s="25"/>
      <c r="CT20" s="77" t="str">
        <f t="shared" si="16"/>
        <v/>
      </c>
      <c r="CU20" s="24"/>
      <c r="CV20" s="25"/>
      <c r="CY20" s="6"/>
      <c r="CZ20" s="77" t="str">
        <f t="shared" si="17"/>
        <v/>
      </c>
      <c r="DA20" s="24"/>
      <c r="DB20" s="25"/>
      <c r="DE20" s="6"/>
      <c r="DF20" s="77" t="str">
        <f t="shared" si="18"/>
        <v/>
      </c>
      <c r="DG20" s="24"/>
      <c r="DH20" s="25"/>
      <c r="DK20" s="6"/>
      <c r="DL20" s="77" t="str">
        <f t="shared" si="19"/>
        <v/>
      </c>
      <c r="DM20" s="24"/>
      <c r="DN20" s="25"/>
    </row>
    <row r="21" spans="2:118">
      <c r="B21" s="77" t="str">
        <f t="shared" si="0"/>
        <v/>
      </c>
      <c r="C21" s="24"/>
      <c r="D21" s="25"/>
      <c r="H21" s="77" t="str">
        <f t="shared" si="1"/>
        <v/>
      </c>
      <c r="I21" s="24"/>
      <c r="J21" s="25"/>
      <c r="N21" s="77" t="str">
        <f t="shared" si="2"/>
        <v/>
      </c>
      <c r="O21" s="24"/>
      <c r="P21" s="25"/>
      <c r="T21" s="77" t="str">
        <f t="shared" si="3"/>
        <v/>
      </c>
      <c r="U21" s="24"/>
      <c r="V21" s="25"/>
      <c r="Z21" s="77" t="str">
        <f t="shared" si="4"/>
        <v/>
      </c>
      <c r="AA21" s="24"/>
      <c r="AB21" s="25"/>
      <c r="AF21" s="77" t="str">
        <f t="shared" si="5"/>
        <v/>
      </c>
      <c r="AG21" s="24"/>
      <c r="AH21" s="25"/>
      <c r="AL21" s="77" t="str">
        <f t="shared" si="6"/>
        <v/>
      </c>
      <c r="AM21" s="24"/>
      <c r="AN21" s="25"/>
      <c r="AR21" s="77" t="str">
        <f t="shared" si="7"/>
        <v/>
      </c>
      <c r="AS21" s="24"/>
      <c r="AT21" s="25"/>
      <c r="AX21" s="77" t="str">
        <f t="shared" si="8"/>
        <v/>
      </c>
      <c r="AY21" s="24"/>
      <c r="AZ21" s="25"/>
      <c r="BD21" s="77" t="str">
        <f t="shared" si="9"/>
        <v/>
      </c>
      <c r="BE21" s="24"/>
      <c r="BF21" s="25"/>
      <c r="BJ21" s="77" t="str">
        <f t="shared" si="10"/>
        <v/>
      </c>
      <c r="BK21" s="24"/>
      <c r="BL21" s="25"/>
      <c r="BP21" s="77" t="str">
        <f t="shared" si="11"/>
        <v/>
      </c>
      <c r="BQ21" s="24"/>
      <c r="BR21" s="25"/>
      <c r="BV21" s="77" t="str">
        <f t="shared" si="12"/>
        <v/>
      </c>
      <c r="BW21" s="24"/>
      <c r="BX21" s="25"/>
      <c r="CB21" s="77" t="str">
        <f t="shared" si="13"/>
        <v/>
      </c>
      <c r="CC21" s="24"/>
      <c r="CD21" s="25"/>
      <c r="CH21" s="77" t="str">
        <f t="shared" si="14"/>
        <v/>
      </c>
      <c r="CI21" s="24"/>
      <c r="CJ21" s="25"/>
      <c r="CN21" s="77" t="str">
        <f t="shared" si="15"/>
        <v/>
      </c>
      <c r="CO21" s="24"/>
      <c r="CP21" s="25"/>
      <c r="CT21" s="77" t="str">
        <f t="shared" si="16"/>
        <v/>
      </c>
      <c r="CU21" s="24"/>
      <c r="CV21" s="25"/>
      <c r="CY21" s="6"/>
      <c r="CZ21" s="77" t="str">
        <f t="shared" si="17"/>
        <v/>
      </c>
      <c r="DA21" s="24"/>
      <c r="DB21" s="25"/>
      <c r="DE21" s="6"/>
      <c r="DF21" s="77" t="str">
        <f t="shared" si="18"/>
        <v/>
      </c>
      <c r="DG21" s="24"/>
      <c r="DH21" s="25"/>
      <c r="DK21" s="6"/>
      <c r="DL21" s="77" t="str">
        <f t="shared" si="19"/>
        <v/>
      </c>
      <c r="DM21" s="24"/>
      <c r="DN21" s="25"/>
    </row>
    <row r="22" spans="2:118">
      <c r="B22" s="77" t="str">
        <f t="shared" si="0"/>
        <v/>
      </c>
      <c r="C22" s="24"/>
      <c r="D22" s="25"/>
      <c r="H22" s="77" t="str">
        <f t="shared" si="1"/>
        <v/>
      </c>
      <c r="I22" s="24"/>
      <c r="J22" s="25"/>
      <c r="N22" s="77" t="str">
        <f t="shared" si="2"/>
        <v/>
      </c>
      <c r="O22" s="24"/>
      <c r="P22" s="25"/>
      <c r="T22" s="77" t="str">
        <f t="shared" si="3"/>
        <v/>
      </c>
      <c r="U22" s="24"/>
      <c r="V22" s="25"/>
      <c r="Z22" s="77" t="str">
        <f t="shared" si="4"/>
        <v/>
      </c>
      <c r="AA22" s="24"/>
      <c r="AB22" s="25"/>
      <c r="AF22" s="77" t="str">
        <f t="shared" si="5"/>
        <v/>
      </c>
      <c r="AG22" s="24"/>
      <c r="AH22" s="25"/>
      <c r="AL22" s="77" t="str">
        <f t="shared" si="6"/>
        <v/>
      </c>
      <c r="AM22" s="24"/>
      <c r="AN22" s="25"/>
      <c r="AR22" s="77" t="str">
        <f t="shared" si="7"/>
        <v/>
      </c>
      <c r="AS22" s="24"/>
      <c r="AT22" s="25"/>
      <c r="AX22" s="77" t="str">
        <f t="shared" si="8"/>
        <v/>
      </c>
      <c r="AY22" s="24"/>
      <c r="AZ22" s="25"/>
      <c r="BD22" s="77" t="str">
        <f t="shared" si="9"/>
        <v/>
      </c>
      <c r="BE22" s="24"/>
      <c r="BF22" s="25"/>
      <c r="BJ22" s="77" t="str">
        <f t="shared" si="10"/>
        <v/>
      </c>
      <c r="BK22" s="24"/>
      <c r="BL22" s="25"/>
      <c r="BP22" s="77" t="str">
        <f t="shared" si="11"/>
        <v/>
      </c>
      <c r="BQ22" s="24"/>
      <c r="BR22" s="25"/>
      <c r="BV22" s="77" t="str">
        <f t="shared" si="12"/>
        <v/>
      </c>
      <c r="BW22" s="24"/>
      <c r="BX22" s="25"/>
      <c r="CB22" s="77" t="str">
        <f t="shared" si="13"/>
        <v/>
      </c>
      <c r="CC22" s="24"/>
      <c r="CD22" s="25"/>
      <c r="CH22" s="77" t="str">
        <f t="shared" si="14"/>
        <v/>
      </c>
      <c r="CI22" s="24"/>
      <c r="CJ22" s="25"/>
      <c r="CN22" s="77" t="str">
        <f t="shared" si="15"/>
        <v/>
      </c>
      <c r="CO22" s="24"/>
      <c r="CP22" s="25"/>
      <c r="CT22" s="77" t="str">
        <f t="shared" si="16"/>
        <v/>
      </c>
      <c r="CU22" s="24"/>
      <c r="CV22" s="25"/>
      <c r="CY22" s="6"/>
      <c r="CZ22" s="77" t="str">
        <f t="shared" si="17"/>
        <v/>
      </c>
      <c r="DA22" s="24"/>
      <c r="DB22" s="25"/>
      <c r="DE22" s="6"/>
      <c r="DF22" s="77" t="str">
        <f t="shared" si="18"/>
        <v/>
      </c>
      <c r="DG22" s="24"/>
      <c r="DH22" s="25"/>
      <c r="DK22" s="6"/>
      <c r="DL22" s="77" t="str">
        <f t="shared" si="19"/>
        <v/>
      </c>
      <c r="DM22" s="24"/>
      <c r="DN22" s="25"/>
    </row>
    <row r="23" spans="2:118">
      <c r="B23" s="77" t="str">
        <f t="shared" si="0"/>
        <v/>
      </c>
      <c r="C23" s="24"/>
      <c r="D23" s="25"/>
      <c r="H23" s="77" t="str">
        <f t="shared" si="1"/>
        <v/>
      </c>
      <c r="I23" s="24"/>
      <c r="J23" s="25"/>
      <c r="N23" s="77" t="str">
        <f t="shared" si="2"/>
        <v/>
      </c>
      <c r="O23" s="24"/>
      <c r="P23" s="25"/>
      <c r="T23" s="77" t="str">
        <f t="shared" si="3"/>
        <v/>
      </c>
      <c r="U23" s="24"/>
      <c r="V23" s="25"/>
      <c r="Z23" s="77" t="str">
        <f t="shared" si="4"/>
        <v/>
      </c>
      <c r="AA23" s="24"/>
      <c r="AB23" s="25"/>
      <c r="AF23" s="77" t="str">
        <f t="shared" si="5"/>
        <v/>
      </c>
      <c r="AG23" s="24"/>
      <c r="AH23" s="25"/>
      <c r="AL23" s="77" t="str">
        <f t="shared" si="6"/>
        <v/>
      </c>
      <c r="AM23" s="24"/>
      <c r="AN23" s="25"/>
      <c r="AR23" s="77" t="str">
        <f t="shared" si="7"/>
        <v/>
      </c>
      <c r="AS23" s="24"/>
      <c r="AT23" s="25"/>
      <c r="AX23" s="77" t="str">
        <f t="shared" si="8"/>
        <v/>
      </c>
      <c r="AY23" s="24"/>
      <c r="AZ23" s="25"/>
      <c r="BD23" s="77" t="str">
        <f t="shared" si="9"/>
        <v/>
      </c>
      <c r="BE23" s="24"/>
      <c r="BF23" s="25"/>
      <c r="BJ23" s="77" t="str">
        <f t="shared" si="10"/>
        <v/>
      </c>
      <c r="BK23" s="24"/>
      <c r="BL23" s="25"/>
      <c r="BP23" s="77" t="str">
        <f t="shared" si="11"/>
        <v/>
      </c>
      <c r="BQ23" s="24"/>
      <c r="BR23" s="25"/>
      <c r="BV23" s="77" t="str">
        <f t="shared" si="12"/>
        <v/>
      </c>
      <c r="BW23" s="24"/>
      <c r="BX23" s="25"/>
      <c r="CB23" s="77" t="str">
        <f t="shared" si="13"/>
        <v/>
      </c>
      <c r="CC23" s="24"/>
      <c r="CD23" s="25"/>
      <c r="CH23" s="77" t="str">
        <f t="shared" si="14"/>
        <v/>
      </c>
      <c r="CI23" s="24"/>
      <c r="CJ23" s="25"/>
      <c r="CN23" s="77" t="str">
        <f t="shared" si="15"/>
        <v/>
      </c>
      <c r="CO23" s="24"/>
      <c r="CP23" s="25"/>
      <c r="CT23" s="77" t="str">
        <f t="shared" si="16"/>
        <v/>
      </c>
      <c r="CU23" s="24"/>
      <c r="CV23" s="25"/>
      <c r="CY23" s="6"/>
      <c r="CZ23" s="77" t="str">
        <f t="shared" si="17"/>
        <v/>
      </c>
      <c r="DA23" s="24"/>
      <c r="DB23" s="25"/>
      <c r="DE23" s="6"/>
      <c r="DF23" s="77" t="str">
        <f t="shared" si="18"/>
        <v/>
      </c>
      <c r="DG23" s="24"/>
      <c r="DH23" s="25"/>
      <c r="DK23" s="6"/>
      <c r="DL23" s="77" t="str">
        <f t="shared" si="19"/>
        <v/>
      </c>
      <c r="DM23" s="24"/>
      <c r="DN23" s="25"/>
    </row>
    <row r="24" spans="2:118">
      <c r="B24" s="77" t="str">
        <f t="shared" si="0"/>
        <v/>
      </c>
      <c r="C24" s="24"/>
      <c r="D24" s="25"/>
      <c r="H24" s="77" t="str">
        <f t="shared" si="1"/>
        <v/>
      </c>
      <c r="I24" s="24"/>
      <c r="J24" s="25"/>
      <c r="N24" s="77" t="str">
        <f t="shared" si="2"/>
        <v/>
      </c>
      <c r="O24" s="24"/>
      <c r="P24" s="25"/>
      <c r="T24" s="77" t="str">
        <f t="shared" si="3"/>
        <v/>
      </c>
      <c r="U24" s="24"/>
      <c r="V24" s="25"/>
      <c r="Z24" s="77" t="str">
        <f t="shared" si="4"/>
        <v/>
      </c>
      <c r="AA24" s="24"/>
      <c r="AB24" s="25"/>
      <c r="AF24" s="77" t="str">
        <f t="shared" si="5"/>
        <v/>
      </c>
      <c r="AG24" s="24"/>
      <c r="AH24" s="25"/>
      <c r="AL24" s="77" t="str">
        <f t="shared" si="6"/>
        <v/>
      </c>
      <c r="AM24" s="24"/>
      <c r="AN24" s="25"/>
      <c r="AR24" s="77" t="str">
        <f t="shared" si="7"/>
        <v/>
      </c>
      <c r="AS24" s="24"/>
      <c r="AT24" s="25"/>
      <c r="AX24" s="77" t="str">
        <f t="shared" si="8"/>
        <v/>
      </c>
      <c r="AY24" s="24"/>
      <c r="AZ24" s="25"/>
      <c r="BD24" s="77" t="str">
        <f t="shared" si="9"/>
        <v/>
      </c>
      <c r="BE24" s="24"/>
      <c r="BF24" s="25"/>
      <c r="BJ24" s="77" t="str">
        <f t="shared" si="10"/>
        <v/>
      </c>
      <c r="BK24" s="24"/>
      <c r="BL24" s="25"/>
      <c r="BP24" s="77" t="str">
        <f t="shared" si="11"/>
        <v/>
      </c>
      <c r="BQ24" s="24"/>
      <c r="BR24" s="25"/>
      <c r="BV24" s="77" t="str">
        <f t="shared" si="12"/>
        <v/>
      </c>
      <c r="BW24" s="24"/>
      <c r="BX24" s="25"/>
      <c r="CB24" s="77" t="str">
        <f t="shared" si="13"/>
        <v/>
      </c>
      <c r="CC24" s="24"/>
      <c r="CD24" s="25"/>
      <c r="CH24" s="77" t="str">
        <f t="shared" si="14"/>
        <v/>
      </c>
      <c r="CI24" s="24"/>
      <c r="CJ24" s="25"/>
      <c r="CN24" s="77" t="str">
        <f t="shared" si="15"/>
        <v/>
      </c>
      <c r="CO24" s="24"/>
      <c r="CP24" s="25"/>
      <c r="CT24" s="77" t="str">
        <f t="shared" si="16"/>
        <v/>
      </c>
      <c r="CU24" s="24"/>
      <c r="CV24" s="25"/>
      <c r="CY24" s="6"/>
      <c r="CZ24" s="77" t="str">
        <f t="shared" si="17"/>
        <v/>
      </c>
      <c r="DA24" s="24"/>
      <c r="DB24" s="25"/>
      <c r="DE24" s="6"/>
      <c r="DF24" s="77" t="str">
        <f t="shared" si="18"/>
        <v/>
      </c>
      <c r="DG24" s="24"/>
      <c r="DH24" s="25"/>
      <c r="DK24" s="6"/>
      <c r="DL24" s="77" t="str">
        <f t="shared" si="19"/>
        <v/>
      </c>
      <c r="DM24" s="24"/>
      <c r="DN24" s="25"/>
    </row>
    <row r="25" spans="2:118">
      <c r="B25" s="77" t="str">
        <f t="shared" si="0"/>
        <v/>
      </c>
      <c r="C25" s="24"/>
      <c r="D25" s="25"/>
      <c r="H25" s="77" t="str">
        <f t="shared" si="1"/>
        <v/>
      </c>
      <c r="I25" s="24"/>
      <c r="J25" s="25"/>
      <c r="N25" s="77" t="str">
        <f t="shared" si="2"/>
        <v/>
      </c>
      <c r="O25" s="24"/>
      <c r="P25" s="25"/>
      <c r="T25" s="77" t="str">
        <f t="shared" si="3"/>
        <v/>
      </c>
      <c r="U25" s="24"/>
      <c r="V25" s="25"/>
      <c r="Z25" s="77" t="str">
        <f t="shared" si="4"/>
        <v/>
      </c>
      <c r="AA25" s="24"/>
      <c r="AB25" s="25"/>
      <c r="AF25" s="77" t="str">
        <f t="shared" si="5"/>
        <v/>
      </c>
      <c r="AG25" s="24"/>
      <c r="AH25" s="25"/>
      <c r="AL25" s="77" t="str">
        <f t="shared" si="6"/>
        <v/>
      </c>
      <c r="AM25" s="24"/>
      <c r="AN25" s="25"/>
      <c r="AR25" s="77" t="str">
        <f t="shared" si="7"/>
        <v/>
      </c>
      <c r="AS25" s="24"/>
      <c r="AT25" s="25"/>
      <c r="AX25" s="77" t="str">
        <f t="shared" si="8"/>
        <v/>
      </c>
      <c r="AY25" s="24"/>
      <c r="AZ25" s="25"/>
      <c r="BD25" s="77" t="str">
        <f t="shared" si="9"/>
        <v/>
      </c>
      <c r="BE25" s="24"/>
      <c r="BF25" s="25"/>
      <c r="BJ25" s="77" t="str">
        <f t="shared" si="10"/>
        <v/>
      </c>
      <c r="BK25" s="24"/>
      <c r="BL25" s="25"/>
      <c r="BP25" s="77" t="str">
        <f t="shared" si="11"/>
        <v/>
      </c>
      <c r="BQ25" s="24"/>
      <c r="BR25" s="25"/>
      <c r="BV25" s="77" t="str">
        <f t="shared" si="12"/>
        <v/>
      </c>
      <c r="BW25" s="24"/>
      <c r="BX25" s="25"/>
      <c r="CB25" s="77" t="str">
        <f t="shared" si="13"/>
        <v/>
      </c>
      <c r="CC25" s="24"/>
      <c r="CD25" s="25"/>
      <c r="CH25" s="77" t="str">
        <f t="shared" si="14"/>
        <v/>
      </c>
      <c r="CI25" s="24"/>
      <c r="CJ25" s="25"/>
      <c r="CN25" s="77" t="str">
        <f t="shared" si="15"/>
        <v/>
      </c>
      <c r="CO25" s="24"/>
      <c r="CP25" s="25"/>
      <c r="CT25" s="77" t="str">
        <f t="shared" si="16"/>
        <v/>
      </c>
      <c r="CU25" s="24"/>
      <c r="CV25" s="25"/>
      <c r="CY25" s="6"/>
      <c r="CZ25" s="77" t="str">
        <f t="shared" si="17"/>
        <v/>
      </c>
      <c r="DA25" s="24"/>
      <c r="DB25" s="25"/>
      <c r="DE25" s="6"/>
      <c r="DF25" s="77" t="str">
        <f t="shared" si="18"/>
        <v/>
      </c>
      <c r="DG25" s="24"/>
      <c r="DH25" s="25"/>
      <c r="DK25" s="6"/>
      <c r="DL25" s="77" t="str">
        <f t="shared" si="19"/>
        <v/>
      </c>
      <c r="DM25" s="24"/>
      <c r="DN25" s="25"/>
    </row>
    <row r="26" spans="2:118">
      <c r="B26" s="77" t="str">
        <f t="shared" si="0"/>
        <v/>
      </c>
      <c r="C26" s="24"/>
      <c r="D26" s="25"/>
      <c r="H26" s="77" t="str">
        <f t="shared" si="1"/>
        <v/>
      </c>
      <c r="I26" s="24"/>
      <c r="J26" s="25"/>
      <c r="N26" s="77" t="str">
        <f t="shared" si="2"/>
        <v/>
      </c>
      <c r="O26" s="24"/>
      <c r="P26" s="25"/>
      <c r="T26" s="77" t="str">
        <f t="shared" si="3"/>
        <v/>
      </c>
      <c r="U26" s="24"/>
      <c r="V26" s="25"/>
      <c r="Z26" s="77" t="str">
        <f t="shared" si="4"/>
        <v/>
      </c>
      <c r="AA26" s="24"/>
      <c r="AB26" s="25"/>
      <c r="AF26" s="77" t="str">
        <f t="shared" si="5"/>
        <v/>
      </c>
      <c r="AG26" s="24"/>
      <c r="AH26" s="25"/>
      <c r="AL26" s="77" t="str">
        <f t="shared" si="6"/>
        <v/>
      </c>
      <c r="AM26" s="24"/>
      <c r="AN26" s="25"/>
      <c r="AR26" s="77" t="str">
        <f t="shared" si="7"/>
        <v/>
      </c>
      <c r="AS26" s="24"/>
      <c r="AT26" s="25"/>
      <c r="AX26" s="77" t="str">
        <f t="shared" si="8"/>
        <v/>
      </c>
      <c r="AY26" s="24"/>
      <c r="AZ26" s="25"/>
      <c r="BD26" s="77" t="str">
        <f t="shared" si="9"/>
        <v/>
      </c>
      <c r="BE26" s="24"/>
      <c r="BF26" s="25"/>
      <c r="BJ26" s="77" t="str">
        <f t="shared" si="10"/>
        <v/>
      </c>
      <c r="BK26" s="24"/>
      <c r="BL26" s="25"/>
      <c r="BP26" s="77" t="str">
        <f t="shared" si="11"/>
        <v/>
      </c>
      <c r="BQ26" s="24"/>
      <c r="BR26" s="25"/>
      <c r="BV26" s="77" t="str">
        <f t="shared" si="12"/>
        <v/>
      </c>
      <c r="BW26" s="24"/>
      <c r="BX26" s="25"/>
      <c r="CB26" s="77" t="str">
        <f t="shared" si="13"/>
        <v/>
      </c>
      <c r="CC26" s="24"/>
      <c r="CD26" s="25"/>
      <c r="CH26" s="77" t="str">
        <f t="shared" si="14"/>
        <v/>
      </c>
      <c r="CI26" s="24"/>
      <c r="CJ26" s="25"/>
      <c r="CN26" s="77" t="str">
        <f t="shared" si="15"/>
        <v/>
      </c>
      <c r="CO26" s="24"/>
      <c r="CP26" s="25"/>
      <c r="CT26" s="77" t="str">
        <f t="shared" si="16"/>
        <v/>
      </c>
      <c r="CU26" s="24"/>
      <c r="CV26" s="25"/>
      <c r="CY26" s="6"/>
      <c r="CZ26" s="77" t="str">
        <f t="shared" si="17"/>
        <v/>
      </c>
      <c r="DA26" s="24"/>
      <c r="DB26" s="25"/>
      <c r="DE26" s="6"/>
      <c r="DF26" s="77" t="str">
        <f t="shared" si="18"/>
        <v/>
      </c>
      <c r="DG26" s="24"/>
      <c r="DH26" s="25"/>
      <c r="DK26" s="6"/>
      <c r="DL26" s="77" t="str">
        <f t="shared" si="19"/>
        <v/>
      </c>
      <c r="DM26" s="24"/>
      <c r="DN26" s="25"/>
    </row>
    <row r="27" spans="2:118">
      <c r="B27" s="77" t="str">
        <f t="shared" si="0"/>
        <v/>
      </c>
      <c r="C27" s="24"/>
      <c r="D27" s="25"/>
      <c r="H27" s="77" t="str">
        <f t="shared" si="1"/>
        <v/>
      </c>
      <c r="I27" s="24"/>
      <c r="J27" s="25"/>
      <c r="N27" s="77" t="str">
        <f t="shared" si="2"/>
        <v/>
      </c>
      <c r="O27" s="24"/>
      <c r="P27" s="25"/>
      <c r="T27" s="77" t="str">
        <f t="shared" si="3"/>
        <v/>
      </c>
      <c r="U27" s="24"/>
      <c r="V27" s="25"/>
      <c r="Z27" s="77" t="str">
        <f t="shared" si="4"/>
        <v/>
      </c>
      <c r="AA27" s="24"/>
      <c r="AB27" s="25"/>
      <c r="AF27" s="77" t="str">
        <f t="shared" si="5"/>
        <v/>
      </c>
      <c r="AG27" s="24"/>
      <c r="AH27" s="25"/>
      <c r="AL27" s="77" t="str">
        <f t="shared" si="6"/>
        <v/>
      </c>
      <c r="AM27" s="24"/>
      <c r="AN27" s="25"/>
      <c r="AR27" s="77" t="str">
        <f t="shared" si="7"/>
        <v/>
      </c>
      <c r="AS27" s="24"/>
      <c r="AT27" s="25"/>
      <c r="AX27" s="77" t="str">
        <f t="shared" si="8"/>
        <v/>
      </c>
      <c r="AY27" s="24"/>
      <c r="AZ27" s="25"/>
      <c r="BD27" s="77" t="str">
        <f t="shared" si="9"/>
        <v/>
      </c>
      <c r="BE27" s="24"/>
      <c r="BF27" s="25"/>
      <c r="BJ27" s="77" t="str">
        <f t="shared" si="10"/>
        <v/>
      </c>
      <c r="BK27" s="24"/>
      <c r="BL27" s="25"/>
      <c r="BP27" s="77" t="str">
        <f t="shared" si="11"/>
        <v/>
      </c>
      <c r="BQ27" s="24"/>
      <c r="BR27" s="25"/>
      <c r="BV27" s="77" t="str">
        <f t="shared" si="12"/>
        <v/>
      </c>
      <c r="BW27" s="24"/>
      <c r="BX27" s="25"/>
      <c r="CB27" s="77" t="str">
        <f t="shared" si="13"/>
        <v/>
      </c>
      <c r="CC27" s="24"/>
      <c r="CD27" s="25"/>
      <c r="CH27" s="77" t="str">
        <f t="shared" si="14"/>
        <v/>
      </c>
      <c r="CI27" s="24"/>
      <c r="CJ27" s="25"/>
      <c r="CN27" s="77" t="str">
        <f t="shared" si="15"/>
        <v/>
      </c>
      <c r="CO27" s="24"/>
      <c r="CP27" s="25"/>
      <c r="CT27" s="77" t="str">
        <f t="shared" si="16"/>
        <v/>
      </c>
      <c r="CU27" s="24"/>
      <c r="CV27" s="25"/>
      <c r="CY27" s="6"/>
      <c r="CZ27" s="77" t="str">
        <f t="shared" si="17"/>
        <v/>
      </c>
      <c r="DA27" s="24"/>
      <c r="DB27" s="25"/>
      <c r="DE27" s="6"/>
      <c r="DF27" s="77" t="str">
        <f t="shared" si="18"/>
        <v/>
      </c>
      <c r="DG27" s="24"/>
      <c r="DH27" s="25"/>
      <c r="DK27" s="6"/>
      <c r="DL27" s="77" t="str">
        <f t="shared" si="19"/>
        <v/>
      </c>
      <c r="DM27" s="24"/>
      <c r="DN27" s="25"/>
    </row>
    <row r="28" spans="2:118">
      <c r="B28" s="77" t="str">
        <f t="shared" si="0"/>
        <v/>
      </c>
      <c r="C28" s="24"/>
      <c r="D28" s="25"/>
      <c r="H28" s="77" t="str">
        <f t="shared" si="1"/>
        <v/>
      </c>
      <c r="I28" s="24"/>
      <c r="J28" s="25"/>
      <c r="N28" s="77" t="str">
        <f t="shared" si="2"/>
        <v/>
      </c>
      <c r="O28" s="24"/>
      <c r="P28" s="25"/>
      <c r="T28" s="77" t="str">
        <f t="shared" si="3"/>
        <v/>
      </c>
      <c r="U28" s="24"/>
      <c r="V28" s="25"/>
      <c r="Z28" s="77" t="str">
        <f t="shared" si="4"/>
        <v/>
      </c>
      <c r="AA28" s="24"/>
      <c r="AB28" s="25"/>
      <c r="AF28" s="77" t="str">
        <f t="shared" si="5"/>
        <v/>
      </c>
      <c r="AG28" s="24"/>
      <c r="AH28" s="25"/>
      <c r="AL28" s="77" t="str">
        <f t="shared" si="6"/>
        <v/>
      </c>
      <c r="AM28" s="24"/>
      <c r="AN28" s="25"/>
      <c r="AR28" s="77" t="str">
        <f t="shared" si="7"/>
        <v/>
      </c>
      <c r="AS28" s="24"/>
      <c r="AT28" s="25"/>
      <c r="AX28" s="77" t="str">
        <f t="shared" si="8"/>
        <v/>
      </c>
      <c r="AY28" s="24"/>
      <c r="AZ28" s="25"/>
      <c r="BD28" s="77" t="str">
        <f t="shared" si="9"/>
        <v/>
      </c>
      <c r="BE28" s="24"/>
      <c r="BF28" s="25"/>
      <c r="BJ28" s="77" t="str">
        <f t="shared" si="10"/>
        <v/>
      </c>
      <c r="BK28" s="24"/>
      <c r="BL28" s="25"/>
      <c r="BP28" s="77" t="str">
        <f t="shared" si="11"/>
        <v/>
      </c>
      <c r="BQ28" s="24"/>
      <c r="BR28" s="25"/>
      <c r="BV28" s="77" t="str">
        <f t="shared" si="12"/>
        <v/>
      </c>
      <c r="BW28" s="24"/>
      <c r="BX28" s="25"/>
      <c r="CB28" s="77" t="str">
        <f t="shared" si="13"/>
        <v/>
      </c>
      <c r="CC28" s="24"/>
      <c r="CD28" s="25"/>
      <c r="CH28" s="77" t="str">
        <f t="shared" si="14"/>
        <v/>
      </c>
      <c r="CI28" s="24"/>
      <c r="CJ28" s="25"/>
      <c r="CN28" s="77" t="str">
        <f t="shared" si="15"/>
        <v/>
      </c>
      <c r="CO28" s="24"/>
      <c r="CP28" s="25"/>
      <c r="CT28" s="77" t="str">
        <f t="shared" si="16"/>
        <v/>
      </c>
      <c r="CU28" s="24"/>
      <c r="CV28" s="25"/>
      <c r="CY28" s="6"/>
      <c r="CZ28" s="77" t="str">
        <f t="shared" si="17"/>
        <v/>
      </c>
      <c r="DA28" s="24"/>
      <c r="DB28" s="25"/>
      <c r="DE28" s="6"/>
      <c r="DF28" s="77" t="str">
        <f t="shared" si="18"/>
        <v/>
      </c>
      <c r="DG28" s="24"/>
      <c r="DH28" s="25"/>
      <c r="DK28" s="6"/>
      <c r="DL28" s="77" t="str">
        <f t="shared" si="19"/>
        <v/>
      </c>
      <c r="DM28" s="24"/>
      <c r="DN28" s="25"/>
    </row>
    <row r="29" spans="2:118">
      <c r="B29" s="77" t="str">
        <f t="shared" si="0"/>
        <v/>
      </c>
      <c r="C29" s="24"/>
      <c r="D29" s="25"/>
      <c r="H29" s="77" t="str">
        <f t="shared" si="1"/>
        <v/>
      </c>
      <c r="I29" s="24"/>
      <c r="J29" s="25"/>
      <c r="N29" s="77" t="str">
        <f t="shared" si="2"/>
        <v/>
      </c>
      <c r="O29" s="24"/>
      <c r="P29" s="25"/>
      <c r="T29" s="77" t="str">
        <f t="shared" si="3"/>
        <v/>
      </c>
      <c r="U29" s="24"/>
      <c r="V29" s="25"/>
      <c r="Z29" s="77" t="str">
        <f t="shared" si="4"/>
        <v/>
      </c>
      <c r="AA29" s="24"/>
      <c r="AB29" s="25"/>
      <c r="AF29" s="77" t="str">
        <f t="shared" si="5"/>
        <v/>
      </c>
      <c r="AG29" s="24"/>
      <c r="AH29" s="25"/>
      <c r="AL29" s="77" t="str">
        <f t="shared" si="6"/>
        <v/>
      </c>
      <c r="AM29" s="24"/>
      <c r="AN29" s="25"/>
      <c r="AR29" s="77" t="str">
        <f t="shared" si="7"/>
        <v/>
      </c>
      <c r="AS29" s="24"/>
      <c r="AT29" s="25"/>
      <c r="AX29" s="77" t="str">
        <f t="shared" si="8"/>
        <v/>
      </c>
      <c r="AY29" s="24"/>
      <c r="AZ29" s="25"/>
      <c r="BD29" s="77" t="str">
        <f t="shared" si="9"/>
        <v/>
      </c>
      <c r="BE29" s="24"/>
      <c r="BF29" s="25"/>
      <c r="BJ29" s="77" t="str">
        <f t="shared" si="10"/>
        <v/>
      </c>
      <c r="BK29" s="24"/>
      <c r="BL29" s="25"/>
      <c r="BP29" s="77" t="str">
        <f t="shared" si="11"/>
        <v/>
      </c>
      <c r="BQ29" s="24"/>
      <c r="BR29" s="25"/>
      <c r="BV29" s="77" t="str">
        <f t="shared" si="12"/>
        <v/>
      </c>
      <c r="BW29" s="24"/>
      <c r="BX29" s="25"/>
      <c r="CB29" s="77" t="str">
        <f t="shared" si="13"/>
        <v/>
      </c>
      <c r="CC29" s="24"/>
      <c r="CD29" s="25"/>
      <c r="CH29" s="77" t="str">
        <f t="shared" si="14"/>
        <v/>
      </c>
      <c r="CI29" s="24"/>
      <c r="CJ29" s="25"/>
      <c r="CN29" s="77" t="str">
        <f t="shared" si="15"/>
        <v/>
      </c>
      <c r="CO29" s="24"/>
      <c r="CP29" s="25"/>
      <c r="CT29" s="77" t="str">
        <f t="shared" si="16"/>
        <v/>
      </c>
      <c r="CU29" s="24"/>
      <c r="CV29" s="25"/>
      <c r="CY29" s="6"/>
      <c r="CZ29" s="77" t="str">
        <f t="shared" si="17"/>
        <v/>
      </c>
      <c r="DA29" s="24"/>
      <c r="DB29" s="25"/>
      <c r="DE29" s="6"/>
      <c r="DF29" s="77" t="str">
        <f t="shared" si="18"/>
        <v/>
      </c>
      <c r="DG29" s="24"/>
      <c r="DH29" s="25"/>
      <c r="DK29" s="6"/>
      <c r="DL29" s="77" t="str">
        <f t="shared" si="19"/>
        <v/>
      </c>
      <c r="DM29" s="24"/>
      <c r="DN29" s="25"/>
    </row>
    <row r="30" spans="2:118">
      <c r="B30" s="77" t="str">
        <f t="shared" si="0"/>
        <v/>
      </c>
      <c r="C30" s="24"/>
      <c r="D30" s="25"/>
      <c r="H30" s="77" t="str">
        <f t="shared" si="1"/>
        <v/>
      </c>
      <c r="I30" s="24"/>
      <c r="J30" s="25"/>
      <c r="N30" s="77" t="str">
        <f t="shared" si="2"/>
        <v/>
      </c>
      <c r="O30" s="24"/>
      <c r="P30" s="25"/>
      <c r="T30" s="77" t="str">
        <f t="shared" si="3"/>
        <v/>
      </c>
      <c r="U30" s="24"/>
      <c r="V30" s="25"/>
      <c r="Z30" s="77" t="str">
        <f t="shared" si="4"/>
        <v/>
      </c>
      <c r="AA30" s="24"/>
      <c r="AB30" s="25"/>
      <c r="AF30" s="77" t="str">
        <f t="shared" si="5"/>
        <v/>
      </c>
      <c r="AG30" s="24"/>
      <c r="AH30" s="25"/>
      <c r="AL30" s="77" t="str">
        <f t="shared" si="6"/>
        <v/>
      </c>
      <c r="AM30" s="24"/>
      <c r="AN30" s="25"/>
      <c r="AR30" s="77" t="str">
        <f t="shared" si="7"/>
        <v/>
      </c>
      <c r="AS30" s="24"/>
      <c r="AT30" s="25"/>
      <c r="AX30" s="77" t="str">
        <f t="shared" si="8"/>
        <v/>
      </c>
      <c r="AY30" s="24"/>
      <c r="AZ30" s="25"/>
      <c r="BD30" s="77" t="str">
        <f t="shared" si="9"/>
        <v/>
      </c>
      <c r="BE30" s="24"/>
      <c r="BF30" s="25"/>
      <c r="BJ30" s="77" t="str">
        <f t="shared" si="10"/>
        <v/>
      </c>
      <c r="BK30" s="24"/>
      <c r="BL30" s="25"/>
      <c r="BP30" s="77" t="str">
        <f t="shared" si="11"/>
        <v/>
      </c>
      <c r="BQ30" s="24"/>
      <c r="BR30" s="25"/>
      <c r="BV30" s="77" t="str">
        <f t="shared" si="12"/>
        <v/>
      </c>
      <c r="BW30" s="24"/>
      <c r="BX30" s="25"/>
      <c r="CB30" s="77" t="str">
        <f t="shared" si="13"/>
        <v/>
      </c>
      <c r="CC30" s="24"/>
      <c r="CD30" s="25"/>
      <c r="CH30" s="77" t="str">
        <f t="shared" si="14"/>
        <v/>
      </c>
      <c r="CI30" s="24"/>
      <c r="CJ30" s="25"/>
      <c r="CN30" s="77" t="str">
        <f t="shared" si="15"/>
        <v/>
      </c>
      <c r="CO30" s="24"/>
      <c r="CP30" s="25"/>
      <c r="CT30" s="77" t="str">
        <f t="shared" si="16"/>
        <v/>
      </c>
      <c r="CU30" s="24"/>
      <c r="CV30" s="25"/>
      <c r="CY30" s="6"/>
      <c r="CZ30" s="77" t="str">
        <f t="shared" si="17"/>
        <v/>
      </c>
      <c r="DA30" s="24"/>
      <c r="DB30" s="25"/>
      <c r="DE30" s="6"/>
      <c r="DF30" s="77" t="str">
        <f t="shared" si="18"/>
        <v/>
      </c>
      <c r="DG30" s="24"/>
      <c r="DH30" s="25"/>
      <c r="DK30" s="6"/>
      <c r="DL30" s="77" t="str">
        <f t="shared" si="19"/>
        <v/>
      </c>
      <c r="DM30" s="24"/>
      <c r="DN30" s="25"/>
    </row>
    <row r="31" spans="2:118">
      <c r="B31" s="77" t="str">
        <f t="shared" si="0"/>
        <v/>
      </c>
      <c r="C31" s="24"/>
      <c r="D31" s="25"/>
      <c r="H31" s="77" t="str">
        <f t="shared" si="1"/>
        <v/>
      </c>
      <c r="I31" s="24"/>
      <c r="J31" s="25"/>
      <c r="N31" s="77" t="str">
        <f t="shared" si="2"/>
        <v/>
      </c>
      <c r="O31" s="24"/>
      <c r="P31" s="25"/>
      <c r="T31" s="77" t="str">
        <f t="shared" si="3"/>
        <v/>
      </c>
      <c r="U31" s="24"/>
      <c r="V31" s="25"/>
      <c r="Z31" s="77" t="str">
        <f t="shared" si="4"/>
        <v/>
      </c>
      <c r="AA31" s="24"/>
      <c r="AB31" s="25"/>
      <c r="AF31" s="77" t="str">
        <f t="shared" si="5"/>
        <v/>
      </c>
      <c r="AG31" s="24"/>
      <c r="AH31" s="25"/>
      <c r="AL31" s="77" t="str">
        <f t="shared" si="6"/>
        <v/>
      </c>
      <c r="AM31" s="24"/>
      <c r="AN31" s="25"/>
      <c r="AR31" s="77" t="str">
        <f t="shared" si="7"/>
        <v/>
      </c>
      <c r="AS31" s="24"/>
      <c r="AT31" s="25"/>
      <c r="AX31" s="77" t="str">
        <f t="shared" si="8"/>
        <v/>
      </c>
      <c r="AY31" s="24"/>
      <c r="AZ31" s="25"/>
      <c r="BD31" s="77" t="str">
        <f t="shared" si="9"/>
        <v/>
      </c>
      <c r="BE31" s="24"/>
      <c r="BF31" s="25"/>
      <c r="BJ31" s="77" t="str">
        <f t="shared" si="10"/>
        <v/>
      </c>
      <c r="BK31" s="24"/>
      <c r="BL31" s="25"/>
      <c r="BP31" s="77" t="str">
        <f t="shared" si="11"/>
        <v/>
      </c>
      <c r="BQ31" s="24"/>
      <c r="BR31" s="25"/>
      <c r="BV31" s="77" t="str">
        <f t="shared" si="12"/>
        <v/>
      </c>
      <c r="BW31" s="24"/>
      <c r="BX31" s="25"/>
      <c r="CB31" s="77" t="str">
        <f t="shared" si="13"/>
        <v/>
      </c>
      <c r="CC31" s="24"/>
      <c r="CD31" s="25"/>
      <c r="CH31" s="77" t="str">
        <f t="shared" si="14"/>
        <v/>
      </c>
      <c r="CI31" s="24"/>
      <c r="CJ31" s="25"/>
      <c r="CN31" s="77" t="str">
        <f t="shared" si="15"/>
        <v/>
      </c>
      <c r="CO31" s="24"/>
      <c r="CP31" s="25"/>
      <c r="CT31" s="77" t="str">
        <f t="shared" si="16"/>
        <v/>
      </c>
      <c r="CU31" s="24"/>
      <c r="CV31" s="25"/>
      <c r="CY31" s="6"/>
      <c r="CZ31" s="77" t="str">
        <f t="shared" si="17"/>
        <v/>
      </c>
      <c r="DA31" s="24"/>
      <c r="DB31" s="25"/>
      <c r="DE31" s="6"/>
      <c r="DF31" s="77" t="str">
        <f t="shared" si="18"/>
        <v/>
      </c>
      <c r="DG31" s="24"/>
      <c r="DH31" s="25"/>
      <c r="DK31" s="6"/>
      <c r="DL31" s="77" t="str">
        <f t="shared" si="19"/>
        <v/>
      </c>
      <c r="DM31" s="24"/>
      <c r="DN31" s="25"/>
    </row>
    <row r="32" spans="2:118">
      <c r="B32" s="77" t="str">
        <f t="shared" si="0"/>
        <v/>
      </c>
      <c r="C32" s="24"/>
      <c r="D32" s="25"/>
      <c r="H32" s="77" t="str">
        <f t="shared" si="1"/>
        <v/>
      </c>
      <c r="I32" s="24"/>
      <c r="J32" s="25"/>
      <c r="N32" s="77" t="str">
        <f t="shared" si="2"/>
        <v/>
      </c>
      <c r="O32" s="24"/>
      <c r="P32" s="25"/>
      <c r="T32" s="77" t="str">
        <f t="shared" si="3"/>
        <v/>
      </c>
      <c r="U32" s="24"/>
      <c r="V32" s="25"/>
      <c r="Z32" s="77" t="str">
        <f t="shared" si="4"/>
        <v/>
      </c>
      <c r="AA32" s="24"/>
      <c r="AB32" s="25"/>
      <c r="AF32" s="77" t="str">
        <f t="shared" si="5"/>
        <v/>
      </c>
      <c r="AG32" s="24"/>
      <c r="AH32" s="25"/>
      <c r="AL32" s="77" t="str">
        <f t="shared" si="6"/>
        <v/>
      </c>
      <c r="AM32" s="24"/>
      <c r="AN32" s="25"/>
      <c r="AR32" s="77" t="str">
        <f t="shared" si="7"/>
        <v/>
      </c>
      <c r="AS32" s="24"/>
      <c r="AT32" s="25"/>
      <c r="AX32" s="77" t="str">
        <f t="shared" si="8"/>
        <v/>
      </c>
      <c r="AY32" s="24"/>
      <c r="AZ32" s="25"/>
      <c r="BD32" s="77" t="str">
        <f t="shared" si="9"/>
        <v/>
      </c>
      <c r="BE32" s="24"/>
      <c r="BF32" s="25"/>
      <c r="BJ32" s="77" t="str">
        <f t="shared" si="10"/>
        <v/>
      </c>
      <c r="BK32" s="24"/>
      <c r="BL32" s="25"/>
      <c r="BP32" s="77" t="str">
        <f t="shared" si="11"/>
        <v/>
      </c>
      <c r="BQ32" s="24"/>
      <c r="BR32" s="25"/>
      <c r="BV32" s="77" t="str">
        <f t="shared" si="12"/>
        <v/>
      </c>
      <c r="BW32" s="24"/>
      <c r="BX32" s="25"/>
      <c r="CB32" s="77" t="str">
        <f t="shared" si="13"/>
        <v/>
      </c>
      <c r="CC32" s="24"/>
      <c r="CD32" s="25"/>
      <c r="CH32" s="77" t="str">
        <f t="shared" si="14"/>
        <v/>
      </c>
      <c r="CI32" s="24"/>
      <c r="CJ32" s="25"/>
      <c r="CN32" s="77" t="str">
        <f t="shared" si="15"/>
        <v/>
      </c>
      <c r="CO32" s="24"/>
      <c r="CP32" s="25"/>
      <c r="CT32" s="77" t="str">
        <f t="shared" si="16"/>
        <v/>
      </c>
      <c r="CU32" s="24"/>
      <c r="CV32" s="25"/>
      <c r="CY32" s="6"/>
      <c r="CZ32" s="77" t="str">
        <f t="shared" si="17"/>
        <v/>
      </c>
      <c r="DA32" s="24"/>
      <c r="DB32" s="25"/>
      <c r="DE32" s="6"/>
      <c r="DF32" s="77" t="str">
        <f t="shared" si="18"/>
        <v/>
      </c>
      <c r="DG32" s="24"/>
      <c r="DH32" s="25"/>
      <c r="DK32" s="6"/>
      <c r="DL32" s="77" t="str">
        <f t="shared" si="19"/>
        <v/>
      </c>
      <c r="DM32" s="24"/>
      <c r="DN32" s="25"/>
    </row>
    <row r="33" spans="2:118">
      <c r="B33" s="77" t="str">
        <f t="shared" si="0"/>
        <v/>
      </c>
      <c r="C33" s="24"/>
      <c r="D33" s="25"/>
      <c r="H33" s="77" t="str">
        <f t="shared" si="1"/>
        <v/>
      </c>
      <c r="I33" s="24"/>
      <c r="J33" s="25"/>
      <c r="N33" s="77" t="str">
        <f t="shared" si="2"/>
        <v/>
      </c>
      <c r="O33" s="24"/>
      <c r="P33" s="25"/>
      <c r="T33" s="77" t="str">
        <f t="shared" si="3"/>
        <v/>
      </c>
      <c r="U33" s="24"/>
      <c r="V33" s="25"/>
      <c r="Z33" s="77" t="str">
        <f t="shared" si="4"/>
        <v/>
      </c>
      <c r="AA33" s="24"/>
      <c r="AB33" s="25"/>
      <c r="AF33" s="77" t="str">
        <f t="shared" si="5"/>
        <v/>
      </c>
      <c r="AG33" s="24"/>
      <c r="AH33" s="25"/>
      <c r="AL33" s="77" t="str">
        <f t="shared" si="6"/>
        <v/>
      </c>
      <c r="AM33" s="24"/>
      <c r="AN33" s="25"/>
      <c r="AR33" s="77" t="str">
        <f t="shared" si="7"/>
        <v/>
      </c>
      <c r="AS33" s="24"/>
      <c r="AT33" s="25"/>
      <c r="AX33" s="77" t="str">
        <f t="shared" si="8"/>
        <v/>
      </c>
      <c r="AY33" s="24"/>
      <c r="AZ33" s="25"/>
      <c r="BD33" s="77" t="str">
        <f t="shared" si="9"/>
        <v/>
      </c>
      <c r="BE33" s="24"/>
      <c r="BF33" s="25"/>
      <c r="BJ33" s="77" t="str">
        <f t="shared" si="10"/>
        <v/>
      </c>
      <c r="BK33" s="24"/>
      <c r="BL33" s="25"/>
      <c r="BP33" s="77" t="str">
        <f t="shared" si="11"/>
        <v/>
      </c>
      <c r="BQ33" s="24"/>
      <c r="BR33" s="25"/>
      <c r="BV33" s="77" t="str">
        <f t="shared" si="12"/>
        <v/>
      </c>
      <c r="BW33" s="24"/>
      <c r="BX33" s="25"/>
      <c r="CB33" s="77" t="str">
        <f t="shared" si="13"/>
        <v/>
      </c>
      <c r="CC33" s="24"/>
      <c r="CD33" s="25"/>
      <c r="CH33" s="77" t="str">
        <f t="shared" si="14"/>
        <v/>
      </c>
      <c r="CI33" s="24"/>
      <c r="CJ33" s="25"/>
      <c r="CN33" s="77" t="str">
        <f t="shared" si="15"/>
        <v/>
      </c>
      <c r="CO33" s="24"/>
      <c r="CP33" s="25"/>
      <c r="CT33" s="77" t="str">
        <f t="shared" si="16"/>
        <v/>
      </c>
      <c r="CU33" s="24"/>
      <c r="CV33" s="25"/>
      <c r="CY33" s="6"/>
      <c r="CZ33" s="77" t="str">
        <f t="shared" si="17"/>
        <v/>
      </c>
      <c r="DA33" s="24"/>
      <c r="DB33" s="25"/>
      <c r="DE33" s="6"/>
      <c r="DF33" s="77" t="str">
        <f t="shared" si="18"/>
        <v/>
      </c>
      <c r="DG33" s="24"/>
      <c r="DH33" s="25"/>
      <c r="DK33" s="6"/>
      <c r="DL33" s="77" t="str">
        <f t="shared" si="19"/>
        <v/>
      </c>
      <c r="DM33" s="24"/>
      <c r="DN33" s="25"/>
    </row>
    <row r="34" spans="2:118" ht="15" thickBot="1">
      <c r="B34" s="78" t="str">
        <f t="shared" si="0"/>
        <v/>
      </c>
      <c r="C34" s="26"/>
      <c r="D34" s="27"/>
      <c r="H34" s="78" t="str">
        <f t="shared" si="1"/>
        <v/>
      </c>
      <c r="I34" s="26"/>
      <c r="J34" s="27"/>
      <c r="N34" s="78" t="str">
        <f t="shared" si="2"/>
        <v/>
      </c>
      <c r="O34" s="26"/>
      <c r="P34" s="27"/>
      <c r="T34" s="78" t="str">
        <f t="shared" si="3"/>
        <v/>
      </c>
      <c r="U34" s="26"/>
      <c r="V34" s="27"/>
      <c r="Z34" s="78" t="str">
        <f t="shared" si="4"/>
        <v/>
      </c>
      <c r="AA34" s="26"/>
      <c r="AB34" s="27"/>
      <c r="AF34" s="78" t="str">
        <f t="shared" si="5"/>
        <v/>
      </c>
      <c r="AG34" s="26"/>
      <c r="AH34" s="27"/>
      <c r="AL34" s="78" t="str">
        <f t="shared" si="6"/>
        <v/>
      </c>
      <c r="AM34" s="26"/>
      <c r="AN34" s="27"/>
      <c r="AR34" s="78" t="str">
        <f t="shared" si="7"/>
        <v/>
      </c>
      <c r="AS34" s="26"/>
      <c r="AT34" s="27"/>
      <c r="AX34" s="78" t="str">
        <f t="shared" si="8"/>
        <v/>
      </c>
      <c r="AY34" s="26"/>
      <c r="AZ34" s="27"/>
      <c r="BD34" s="78" t="str">
        <f t="shared" si="9"/>
        <v/>
      </c>
      <c r="BE34" s="26"/>
      <c r="BF34" s="27"/>
      <c r="BJ34" s="78" t="str">
        <f t="shared" si="10"/>
        <v/>
      </c>
      <c r="BK34" s="26"/>
      <c r="BL34" s="27"/>
      <c r="BP34" s="78" t="str">
        <f t="shared" si="11"/>
        <v/>
      </c>
      <c r="BQ34" s="26"/>
      <c r="BR34" s="27"/>
      <c r="BV34" s="78" t="str">
        <f t="shared" si="12"/>
        <v/>
      </c>
      <c r="BW34" s="26"/>
      <c r="BX34" s="27"/>
      <c r="CB34" s="78" t="str">
        <f t="shared" si="13"/>
        <v/>
      </c>
      <c r="CC34" s="26"/>
      <c r="CD34" s="27"/>
      <c r="CH34" s="78" t="str">
        <f t="shared" si="14"/>
        <v/>
      </c>
      <c r="CI34" s="26"/>
      <c r="CJ34" s="27"/>
      <c r="CN34" s="78" t="str">
        <f t="shared" si="15"/>
        <v/>
      </c>
      <c r="CO34" s="26"/>
      <c r="CP34" s="27"/>
      <c r="CT34" s="78" t="str">
        <f t="shared" si="16"/>
        <v/>
      </c>
      <c r="CU34" s="26"/>
      <c r="CV34" s="27"/>
      <c r="CY34" s="6"/>
      <c r="CZ34" s="78" t="str">
        <f t="shared" si="17"/>
        <v/>
      </c>
      <c r="DA34" s="26"/>
      <c r="DB34" s="27"/>
      <c r="DE34" s="6"/>
      <c r="DF34" s="78" t="str">
        <f t="shared" si="18"/>
        <v/>
      </c>
      <c r="DG34" s="26"/>
      <c r="DH34" s="27"/>
      <c r="DK34" s="6"/>
      <c r="DL34" s="78" t="str">
        <f t="shared" si="19"/>
        <v/>
      </c>
      <c r="DM34" s="26"/>
      <c r="DN34" s="27"/>
    </row>
    <row r="35" spans="2:118">
      <c r="H35" s="7" t="str">
        <f t="shared" si="1"/>
        <v/>
      </c>
    </row>
  </sheetData>
  <sheetProtection algorithmName="SHA-512" hashValue="1ufsssfDJkbow4/CuSnAcXsnY8i+BZHLNnOcZLNpRDYFwX/2bqcUBGoMLlk1cIjkJtTBTeVgwxXuVLuHwnvY0g==" saltValue="CrAinqjIpaJY/9zi8Ddi7Q==" spinCount="100000" sheet="1" objects="1" scenarios="1"/>
  <mergeCells count="20">
    <mergeCell ref="CZ2:DB2"/>
    <mergeCell ref="DF2:DH2"/>
    <mergeCell ref="DL2:DN2"/>
    <mergeCell ref="BV2:BX2"/>
    <mergeCell ref="CB2:CD2"/>
    <mergeCell ref="CH2:CJ2"/>
    <mergeCell ref="CN2:CP2"/>
    <mergeCell ref="CT2:CV2"/>
    <mergeCell ref="AF2:AH2"/>
    <mergeCell ref="B2:D2"/>
    <mergeCell ref="H2:J2"/>
    <mergeCell ref="N2:P2"/>
    <mergeCell ref="T2:V2"/>
    <mergeCell ref="Z2:AB2"/>
    <mergeCell ref="BP2:BR2"/>
    <mergeCell ref="AL2:AN2"/>
    <mergeCell ref="AR2:AT2"/>
    <mergeCell ref="AX2:AZ2"/>
    <mergeCell ref="BD2:BF2"/>
    <mergeCell ref="BJ2:BL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8E3CF-3BFF-49D4-9B70-DE6E70579574}">
  <sheetPr codeName="Sheet7">
    <tabColor rgb="FF808080"/>
    <pageSetUpPr autoPageBreaks="0"/>
  </sheetPr>
  <dimension ref="A1:F132"/>
  <sheetViews>
    <sheetView topLeftCell="A98" zoomScaleNormal="100" workbookViewId="0">
      <selection activeCell="B115" sqref="B115:E124"/>
    </sheetView>
  </sheetViews>
  <sheetFormatPr defaultColWidth="0" defaultRowHeight="15" customHeight="1" zeroHeight="1"/>
  <cols>
    <col min="1" max="1" width="15.7109375" style="85" customWidth="1"/>
    <col min="2" max="2" width="33.85546875" style="85" bestFit="1" customWidth="1"/>
    <col min="3" max="3" width="34.85546875" style="85" customWidth="1"/>
    <col min="4" max="4" width="18.42578125" style="85" bestFit="1" customWidth="1"/>
    <col min="5" max="5" width="17" style="85" customWidth="1"/>
    <col min="6" max="6" width="15.7109375" style="85" customWidth="1"/>
    <col min="7" max="16384" width="9.140625" style="85" hidden="1"/>
  </cols>
  <sheetData>
    <row r="1" spans="1:6" ht="14.25" customHeight="1">
      <c r="A1" s="90"/>
      <c r="B1" s="90"/>
      <c r="C1" s="90"/>
      <c r="D1" s="90"/>
      <c r="E1" s="90"/>
      <c r="F1" s="90"/>
    </row>
    <row r="2" spans="1:6" ht="20.25" customHeight="1">
      <c r="A2" s="90"/>
      <c r="B2" s="165" t="s">
        <v>40</v>
      </c>
      <c r="C2" s="165"/>
      <c r="D2" s="165"/>
      <c r="E2" s="165"/>
      <c r="F2" s="165"/>
    </row>
    <row r="3" spans="1:6" ht="3.75" customHeight="1">
      <c r="A3" s="90"/>
      <c r="B3" s="90"/>
      <c r="C3" s="90"/>
      <c r="D3" s="90"/>
      <c r="E3" s="90"/>
      <c r="F3" s="90"/>
    </row>
    <row r="4" spans="1:6" ht="60" customHeight="1">
      <c r="A4" s="90"/>
      <c r="B4" s="166" t="s">
        <v>251</v>
      </c>
      <c r="C4" s="166"/>
      <c r="D4" s="166"/>
      <c r="E4" s="166"/>
      <c r="F4" s="91"/>
    </row>
    <row r="5" spans="1:6" ht="23.25" customHeight="1" thickBot="1">
      <c r="A5" s="90"/>
      <c r="B5" s="167" t="s">
        <v>41</v>
      </c>
      <c r="C5" s="167"/>
      <c r="D5" s="167"/>
      <c r="E5" s="167"/>
      <c r="F5" s="167"/>
    </row>
    <row r="6" spans="1:6">
      <c r="A6" s="90"/>
      <c r="B6" s="80" t="s">
        <v>233</v>
      </c>
      <c r="C6" s="168"/>
      <c r="D6" s="168"/>
      <c r="E6" s="169"/>
      <c r="F6" s="90"/>
    </row>
    <row r="7" spans="1:6" ht="15.75" thickBot="1">
      <c r="A7" s="90"/>
      <c r="B7" s="81" t="s">
        <v>234</v>
      </c>
      <c r="C7" s="170"/>
      <c r="D7" s="170"/>
      <c r="E7" s="171"/>
      <c r="F7" s="90"/>
    </row>
    <row r="8" spans="1:6" ht="15" customHeight="1">
      <c r="A8" s="90"/>
      <c r="B8" s="90"/>
      <c r="C8" s="90"/>
      <c r="D8" s="90"/>
      <c r="E8" s="90"/>
      <c r="F8" s="90"/>
    </row>
    <row r="9" spans="1:6" s="95" customFormat="1" ht="15" customHeight="1" thickBot="1">
      <c r="A9" s="93"/>
      <c r="B9" s="164" t="s">
        <v>42</v>
      </c>
      <c r="C9" s="164"/>
      <c r="D9" s="164"/>
      <c r="E9" s="164"/>
      <c r="F9" s="94"/>
    </row>
    <row r="10" spans="1:6" s="95" customFormat="1" ht="15" customHeight="1">
      <c r="A10" s="93"/>
      <c r="B10" s="80" t="s">
        <v>235</v>
      </c>
      <c r="C10" s="168"/>
      <c r="D10" s="168"/>
      <c r="E10" s="169"/>
      <c r="F10" s="92"/>
    </row>
    <row r="11" spans="1:6" s="95" customFormat="1" ht="15" customHeight="1">
      <c r="A11" s="93"/>
      <c r="B11" s="82" t="s">
        <v>236</v>
      </c>
      <c r="C11" s="175"/>
      <c r="D11" s="175"/>
      <c r="E11" s="176"/>
      <c r="F11" s="92"/>
    </row>
    <row r="12" spans="1:6" s="95" customFormat="1" ht="15" customHeight="1" thickBot="1">
      <c r="A12" s="93"/>
      <c r="B12" s="81" t="s">
        <v>237</v>
      </c>
      <c r="C12" s="170"/>
      <c r="D12" s="170"/>
      <c r="E12" s="171"/>
      <c r="F12" s="92"/>
    </row>
    <row r="13" spans="1:6" s="95" customFormat="1" ht="30" customHeight="1">
      <c r="A13" s="93"/>
      <c r="B13" s="166" t="s">
        <v>249</v>
      </c>
      <c r="C13" s="166"/>
      <c r="D13" s="166"/>
      <c r="E13" s="166"/>
      <c r="F13" s="96"/>
    </row>
    <row r="14" spans="1:6" ht="15" customHeight="1">
      <c r="A14" s="90"/>
      <c r="B14" s="83" t="s">
        <v>43</v>
      </c>
      <c r="C14" s="84" t="s">
        <v>44</v>
      </c>
      <c r="D14" s="84" t="s">
        <v>45</v>
      </c>
      <c r="E14" s="79" t="s">
        <v>46</v>
      </c>
      <c r="F14" s="90"/>
    </row>
    <row r="15" spans="1:6">
      <c r="A15" s="90"/>
      <c r="B15" s="123"/>
      <c r="C15" s="124"/>
      <c r="D15" s="125" t="s">
        <v>274</v>
      </c>
      <c r="E15" s="126" t="str">
        <f>IFERROR(IF(Table1[[#This Row],[Material Category]]&gt;0,Table1[[#This Row],[Total Weight (kg)]]/SUBTOTAL(109,Table1[Total Weight (kg)]),""),"")</f>
        <v/>
      </c>
      <c r="F15" s="90"/>
    </row>
    <row r="16" spans="1:6">
      <c r="A16" s="90"/>
      <c r="B16" s="123"/>
      <c r="C16" s="124"/>
      <c r="D16" s="125"/>
      <c r="E16" s="126" t="str">
        <f>IFERROR(IF(Table1[[#This Row],[Material Category]]&gt;0,Table1[[#This Row],[Total Weight (kg)]]/SUBTOTAL(109,Table1[Total Weight (kg)]),""),"")</f>
        <v/>
      </c>
      <c r="F16" s="90"/>
    </row>
    <row r="17" spans="1:6">
      <c r="A17" s="90"/>
      <c r="B17" s="123"/>
      <c r="C17" s="124"/>
      <c r="D17" s="125"/>
      <c r="E17" s="126" t="str">
        <f>IFERROR(IF(Table1[[#This Row],[Material Category]]&gt;0,Table1[[#This Row],[Total Weight (kg)]]/SUBTOTAL(109,Table1[Total Weight (kg)]),""),"")</f>
        <v/>
      </c>
      <c r="F17" s="90"/>
    </row>
    <row r="18" spans="1:6">
      <c r="A18" s="90"/>
      <c r="B18" s="123"/>
      <c r="C18" s="124"/>
      <c r="D18" s="125"/>
      <c r="E18" s="126" t="str">
        <f>IFERROR(IF(Table1[[#This Row],[Material Category]]&gt;0,Table1[[#This Row],[Total Weight (kg)]]/SUBTOTAL(109,Table1[Total Weight (kg)]),""),"")</f>
        <v/>
      </c>
      <c r="F18" s="90"/>
    </row>
    <row r="19" spans="1:6">
      <c r="A19" s="90"/>
      <c r="B19" s="123"/>
      <c r="C19" s="124"/>
      <c r="D19" s="125"/>
      <c r="E19" s="126" t="str">
        <f>IFERROR(IF(Table1[[#This Row],[Material Category]]&gt;0,Table1[[#This Row],[Total Weight (kg)]]/SUBTOTAL(109,Table1[Total Weight (kg)]),""),"")</f>
        <v/>
      </c>
      <c r="F19" s="90"/>
    </row>
    <row r="20" spans="1:6">
      <c r="A20" s="90"/>
      <c r="B20" s="123"/>
      <c r="C20" s="124"/>
      <c r="D20" s="125"/>
      <c r="E20" s="126" t="str">
        <f>IFERROR(IF(Table1[[#This Row],[Material Category]]&gt;0,Table1[[#This Row],[Total Weight (kg)]]/SUBTOTAL(109,Table1[Total Weight (kg)]),""),"")</f>
        <v/>
      </c>
      <c r="F20" s="90"/>
    </row>
    <row r="21" spans="1:6">
      <c r="A21" s="90"/>
      <c r="B21" s="123"/>
      <c r="C21" s="124"/>
      <c r="D21" s="125"/>
      <c r="E21" s="126" t="str">
        <f>IFERROR(IF(Table1[[#This Row],[Material Category]]&gt;0,Table1[[#This Row],[Total Weight (kg)]]/SUBTOTAL(109,Table1[Total Weight (kg)]),""),"")</f>
        <v/>
      </c>
      <c r="F21" s="90"/>
    </row>
    <row r="22" spans="1:6">
      <c r="A22" s="90"/>
      <c r="B22" s="123"/>
      <c r="C22" s="124"/>
      <c r="D22" s="125"/>
      <c r="E22" s="126" t="str">
        <f>IFERROR(IF(Table1[[#This Row],[Material Category]]&gt;0,Table1[[#This Row],[Total Weight (kg)]]/SUBTOTAL(109,Table1[Total Weight (kg)]),""),"")</f>
        <v/>
      </c>
      <c r="F22" s="90"/>
    </row>
    <row r="23" spans="1:6">
      <c r="A23" s="90"/>
      <c r="B23" s="123"/>
      <c r="C23" s="124"/>
      <c r="D23" s="125"/>
      <c r="E23" s="126" t="str">
        <f>IFERROR(IF(Table1[[#This Row],[Material Category]]&gt;0,Table1[[#This Row],[Total Weight (kg)]]/SUBTOTAL(109,Table1[Total Weight (kg)]),""),"")</f>
        <v/>
      </c>
      <c r="F23" s="90"/>
    </row>
    <row r="24" spans="1:6">
      <c r="A24" s="90"/>
      <c r="B24" s="123"/>
      <c r="C24" s="124"/>
      <c r="D24" s="125"/>
      <c r="E24" s="126" t="str">
        <f>IFERROR(IF(Table1[[#This Row],[Material Category]]&gt;0,Table1[[#This Row],[Total Weight (kg)]]/SUBTOTAL(109,Table1[Total Weight (kg)]),""),"")</f>
        <v/>
      </c>
      <c r="F24" s="90"/>
    </row>
    <row r="25" spans="1:6">
      <c r="A25" s="93"/>
      <c r="B25" s="88" t="str">
        <f>""</f>
        <v/>
      </c>
      <c r="C25" s="89" t="str">
        <f>"Total"</f>
        <v>Total</v>
      </c>
      <c r="D25" s="86">
        <f>SUBTOTAL(109,Table1[Total Weight (kg)])</f>
        <v>0</v>
      </c>
      <c r="E25" s="87">
        <f>SUM(Table1[Percent])</f>
        <v>0</v>
      </c>
      <c r="F25" s="92"/>
    </row>
    <row r="26" spans="1:6" ht="15" customHeight="1" thickBot="1">
      <c r="A26" s="93"/>
      <c r="B26" s="113"/>
      <c r="C26" s="114" t="s">
        <v>250</v>
      </c>
      <c r="D26" s="114"/>
      <c r="E26" s="114"/>
      <c r="F26" s="92"/>
    </row>
    <row r="27" spans="1:6" ht="15" customHeight="1">
      <c r="A27" s="93"/>
      <c r="B27" s="172" t="s">
        <v>228</v>
      </c>
      <c r="C27" s="173"/>
      <c r="D27" s="173"/>
      <c r="E27" s="174"/>
      <c r="F27" s="96"/>
    </row>
    <row r="28" spans="1:6">
      <c r="A28" s="90"/>
      <c r="B28" s="177"/>
      <c r="C28" s="178"/>
      <c r="D28" s="178"/>
      <c r="E28" s="179"/>
      <c r="F28" s="90"/>
    </row>
    <row r="29" spans="1:6">
      <c r="A29" s="90"/>
      <c r="B29" s="177"/>
      <c r="C29" s="178"/>
      <c r="D29" s="178"/>
      <c r="E29" s="179"/>
      <c r="F29" s="90"/>
    </row>
    <row r="30" spans="1:6">
      <c r="A30" s="90"/>
      <c r="B30" s="177"/>
      <c r="C30" s="178"/>
      <c r="D30" s="178"/>
      <c r="E30" s="179"/>
      <c r="F30" s="90"/>
    </row>
    <row r="31" spans="1:6" ht="15.75" thickBot="1">
      <c r="A31" s="90"/>
      <c r="B31" s="180"/>
      <c r="C31" s="181"/>
      <c r="D31" s="181"/>
      <c r="E31" s="182"/>
      <c r="F31" s="90"/>
    </row>
    <row r="32" spans="1:6" ht="30" customHeight="1">
      <c r="A32" s="90"/>
      <c r="B32" s="90"/>
      <c r="C32" s="90"/>
      <c r="D32" s="90"/>
      <c r="E32" s="90"/>
      <c r="F32" s="90"/>
    </row>
    <row r="33" spans="1:6">
      <c r="A33" s="97"/>
      <c r="B33" s="97"/>
      <c r="C33" s="97"/>
      <c r="D33" s="97"/>
      <c r="E33" s="97"/>
      <c r="F33" s="97"/>
    </row>
    <row r="34" spans="1:6" ht="15.75" thickBot="1">
      <c r="A34" s="97"/>
      <c r="B34" s="183" t="s">
        <v>42</v>
      </c>
      <c r="C34" s="183"/>
      <c r="D34" s="183"/>
      <c r="E34" s="183"/>
      <c r="F34" s="97"/>
    </row>
    <row r="35" spans="1:6">
      <c r="A35" s="97"/>
      <c r="B35" s="80" t="s">
        <v>235</v>
      </c>
      <c r="C35" s="168"/>
      <c r="D35" s="168"/>
      <c r="E35" s="169"/>
      <c r="F35" s="97"/>
    </row>
    <row r="36" spans="1:6">
      <c r="A36" s="97"/>
      <c r="B36" s="82" t="s">
        <v>236</v>
      </c>
      <c r="C36" s="175"/>
      <c r="D36" s="175"/>
      <c r="E36" s="176"/>
      <c r="F36" s="97"/>
    </row>
    <row r="37" spans="1:6" ht="15" customHeight="1" thickBot="1">
      <c r="A37" s="97"/>
      <c r="B37" s="81" t="s">
        <v>237</v>
      </c>
      <c r="C37" s="170"/>
      <c r="D37" s="170"/>
      <c r="E37" s="171"/>
      <c r="F37" s="97"/>
    </row>
    <row r="38" spans="1:6" ht="30" customHeight="1">
      <c r="A38" s="97"/>
      <c r="B38" s="184" t="s">
        <v>249</v>
      </c>
      <c r="C38" s="184"/>
      <c r="D38" s="184"/>
      <c r="E38" s="184"/>
      <c r="F38" s="97"/>
    </row>
    <row r="39" spans="1:6">
      <c r="A39" s="97"/>
      <c r="B39" s="83" t="s">
        <v>43</v>
      </c>
      <c r="C39" s="84" t="s">
        <v>44</v>
      </c>
      <c r="D39" s="84" t="s">
        <v>45</v>
      </c>
      <c r="E39" s="79" t="s">
        <v>46</v>
      </c>
      <c r="F39" s="97"/>
    </row>
    <row r="40" spans="1:6" ht="15.75" customHeight="1">
      <c r="A40" s="97"/>
      <c r="B40" s="123"/>
      <c r="C40" s="124"/>
      <c r="D40" s="125"/>
      <c r="E40" s="126" t="str">
        <f>IFERROR(IF(Table123[[#This Row],[Material Category]]&gt;0,Table123[[#This Row],[Total Weight (kg)]]/SUBTOTAL(109,Table123[Total Weight (kg)]),""),"")</f>
        <v/>
      </c>
      <c r="F40" s="97"/>
    </row>
    <row r="41" spans="1:6" ht="15" customHeight="1">
      <c r="A41" s="97"/>
      <c r="B41" s="123"/>
      <c r="C41" s="124"/>
      <c r="D41" s="125"/>
      <c r="E41" s="126" t="str">
        <f>IFERROR(IF(Table123[[#This Row],[Material Category]]&gt;0,Table123[[#This Row],[Total Weight (kg)]]/SUBTOTAL(109,Table123[Total Weight (kg)]),""),"")</f>
        <v/>
      </c>
      <c r="F41" s="97"/>
    </row>
    <row r="42" spans="1:6">
      <c r="A42" s="97"/>
      <c r="B42" s="123"/>
      <c r="C42" s="124"/>
      <c r="D42" s="125"/>
      <c r="E42" s="126" t="str">
        <f>IFERROR(IF(Table123[[#This Row],[Material Category]]&gt;0,Table123[[#This Row],[Total Weight (kg)]]/SUBTOTAL(109,Table123[Total Weight (kg)]),""),"")</f>
        <v/>
      </c>
      <c r="F42" s="97"/>
    </row>
    <row r="43" spans="1:6">
      <c r="A43" s="97"/>
      <c r="B43" s="123"/>
      <c r="C43" s="124"/>
      <c r="D43" s="125"/>
      <c r="E43" s="126" t="str">
        <f>IFERROR(IF(Table123[[#This Row],[Material Category]]&gt;0,Table123[[#This Row],[Total Weight (kg)]]/SUBTOTAL(109,Table123[Total Weight (kg)]),""),"")</f>
        <v/>
      </c>
      <c r="F43" s="97"/>
    </row>
    <row r="44" spans="1:6">
      <c r="A44" s="97"/>
      <c r="B44" s="123"/>
      <c r="C44" s="124"/>
      <c r="D44" s="125"/>
      <c r="E44" s="126" t="str">
        <f>IFERROR(IF(Table123[[#This Row],[Material Category]]&gt;0,Table123[[#This Row],[Total Weight (kg)]]/SUBTOTAL(109,Table123[Total Weight (kg)]),""),"")</f>
        <v/>
      </c>
      <c r="F44" s="97"/>
    </row>
    <row r="45" spans="1:6">
      <c r="A45" s="97"/>
      <c r="B45" s="123"/>
      <c r="C45" s="124"/>
      <c r="D45" s="125"/>
      <c r="E45" s="126" t="str">
        <f>IFERROR(IF(Table123[[#This Row],[Material Category]]&gt;0,Table123[[#This Row],[Total Weight (kg)]]/SUBTOTAL(109,Table123[Total Weight (kg)]),""),"")</f>
        <v/>
      </c>
      <c r="F45" s="97"/>
    </row>
    <row r="46" spans="1:6">
      <c r="A46" s="97"/>
      <c r="B46" s="123"/>
      <c r="C46" s="124"/>
      <c r="D46" s="125"/>
      <c r="E46" s="126" t="str">
        <f>IFERROR(IF(Table123[[#This Row],[Material Category]]&gt;0,Table123[[#This Row],[Total Weight (kg)]]/SUBTOTAL(109,Table123[Total Weight (kg)]),""),"")</f>
        <v/>
      </c>
      <c r="F46" s="97"/>
    </row>
    <row r="47" spans="1:6">
      <c r="A47" s="97"/>
      <c r="B47" s="123"/>
      <c r="C47" s="124"/>
      <c r="D47" s="125"/>
      <c r="E47" s="126" t="str">
        <f>IFERROR(IF(Table123[[#This Row],[Material Category]]&gt;0,Table123[[#This Row],[Total Weight (kg)]]/SUBTOTAL(109,Table123[Total Weight (kg)]),""),"")</f>
        <v/>
      </c>
      <c r="F47" s="97"/>
    </row>
    <row r="48" spans="1:6">
      <c r="A48" s="97"/>
      <c r="B48" s="123"/>
      <c r="C48" s="124"/>
      <c r="D48" s="125"/>
      <c r="E48" s="126" t="str">
        <f>IFERROR(IF(Table123[[#This Row],[Material Category]]&gt;0,Table123[[#This Row],[Total Weight (kg)]]/SUBTOTAL(109,Table123[Total Weight (kg)]),""),"")</f>
        <v/>
      </c>
      <c r="F48" s="97"/>
    </row>
    <row r="49" spans="1:6">
      <c r="A49" s="97"/>
      <c r="B49" s="123"/>
      <c r="C49" s="124"/>
      <c r="D49" s="125"/>
      <c r="E49" s="126" t="str">
        <f>IFERROR(IF(Table123[[#This Row],[Material Category]]&gt;0,Table123[[#This Row],[Total Weight (kg)]]/SUBTOTAL(109,Table123[Total Weight (kg)]),""),"")</f>
        <v/>
      </c>
      <c r="F49" s="97"/>
    </row>
    <row r="50" spans="1:6">
      <c r="A50" s="97"/>
      <c r="B50" s="88" t="str">
        <f>""</f>
        <v/>
      </c>
      <c r="C50" s="89" t="str">
        <f>"Total"</f>
        <v>Total</v>
      </c>
      <c r="D50" s="86">
        <f>SUBTOTAL(109,Table123[Total Weight (kg)])</f>
        <v>0</v>
      </c>
      <c r="E50" s="87">
        <f>SUM(Table123[Percent])</f>
        <v>0</v>
      </c>
      <c r="F50" s="97"/>
    </row>
    <row r="51" spans="1:6" ht="15" customHeight="1" thickBot="1">
      <c r="A51" s="98"/>
      <c r="B51" s="116"/>
      <c r="C51" s="116" t="s">
        <v>250</v>
      </c>
      <c r="D51" s="115"/>
      <c r="E51" s="115"/>
      <c r="F51" s="99"/>
    </row>
    <row r="52" spans="1:6">
      <c r="A52" s="97"/>
      <c r="B52" s="172" t="s">
        <v>228</v>
      </c>
      <c r="C52" s="173"/>
      <c r="D52" s="173"/>
      <c r="E52" s="174"/>
      <c r="F52" s="97"/>
    </row>
    <row r="53" spans="1:6">
      <c r="A53" s="98"/>
      <c r="B53" s="177"/>
      <c r="C53" s="178"/>
      <c r="D53" s="178"/>
      <c r="E53" s="179"/>
      <c r="F53" s="100"/>
    </row>
    <row r="54" spans="1:6">
      <c r="A54" s="97"/>
      <c r="B54" s="177"/>
      <c r="C54" s="178"/>
      <c r="D54" s="178"/>
      <c r="E54" s="179"/>
      <c r="F54" s="97"/>
    </row>
    <row r="55" spans="1:6">
      <c r="A55" s="97"/>
      <c r="B55" s="177"/>
      <c r="C55" s="178"/>
      <c r="D55" s="178"/>
      <c r="E55" s="179"/>
      <c r="F55" s="97"/>
    </row>
    <row r="56" spans="1:6" ht="15.75" thickBot="1">
      <c r="A56" s="97"/>
      <c r="B56" s="180"/>
      <c r="C56" s="181"/>
      <c r="D56" s="181"/>
      <c r="E56" s="182"/>
      <c r="F56" s="97"/>
    </row>
    <row r="57" spans="1:6" ht="30" customHeight="1">
      <c r="A57" s="97"/>
      <c r="B57" s="97"/>
      <c r="C57" s="97"/>
      <c r="D57" s="97"/>
      <c r="E57" s="97"/>
      <c r="F57" s="97"/>
    </row>
    <row r="58" spans="1:6">
      <c r="A58" s="101"/>
      <c r="B58" s="101"/>
      <c r="C58" s="101"/>
      <c r="D58" s="101"/>
      <c r="E58" s="101"/>
      <c r="F58" s="101"/>
    </row>
    <row r="59" spans="1:6" ht="15.75" thickBot="1">
      <c r="A59" s="101"/>
      <c r="B59" s="185" t="s">
        <v>42</v>
      </c>
      <c r="C59" s="185"/>
      <c r="D59" s="185"/>
      <c r="E59" s="185"/>
      <c r="F59" s="101"/>
    </row>
    <row r="60" spans="1:6">
      <c r="A60" s="101"/>
      <c r="B60" s="80" t="s">
        <v>235</v>
      </c>
      <c r="C60" s="168"/>
      <c r="D60" s="168"/>
      <c r="E60" s="169"/>
      <c r="F60" s="101"/>
    </row>
    <row r="61" spans="1:6">
      <c r="A61" s="101"/>
      <c r="B61" s="82" t="s">
        <v>236</v>
      </c>
      <c r="C61" s="175"/>
      <c r="D61" s="175"/>
      <c r="E61" s="176"/>
      <c r="F61" s="101"/>
    </row>
    <row r="62" spans="1:6" ht="15.75" thickBot="1">
      <c r="A62" s="101"/>
      <c r="B62" s="81" t="s">
        <v>237</v>
      </c>
      <c r="C62" s="170"/>
      <c r="D62" s="170"/>
      <c r="E62" s="171"/>
      <c r="F62" s="101"/>
    </row>
    <row r="63" spans="1:6" ht="30" customHeight="1">
      <c r="A63" s="101"/>
      <c r="B63" s="186" t="s">
        <v>249</v>
      </c>
      <c r="C63" s="186"/>
      <c r="D63" s="186"/>
      <c r="E63" s="186"/>
      <c r="F63" s="101"/>
    </row>
    <row r="64" spans="1:6">
      <c r="A64" s="101"/>
      <c r="B64" s="83" t="s">
        <v>43</v>
      </c>
      <c r="C64" s="84" t="s">
        <v>44</v>
      </c>
      <c r="D64" s="84" t="s">
        <v>45</v>
      </c>
      <c r="E64" s="79" t="s">
        <v>46</v>
      </c>
      <c r="F64" s="101"/>
    </row>
    <row r="65" spans="1:6">
      <c r="A65" s="101"/>
      <c r="B65" s="123"/>
      <c r="C65" s="124"/>
      <c r="D65" s="125"/>
      <c r="E65" s="126" t="str">
        <f>IFERROR(IF(Table124[[#This Row],[Material Category]]&gt;0,Table124[[#This Row],[Total Weight (kg)]]/SUBTOTAL(109,Table124[Total Weight (kg)]),""),"")</f>
        <v/>
      </c>
      <c r="F65" s="101"/>
    </row>
    <row r="66" spans="1:6">
      <c r="A66" s="101"/>
      <c r="B66" s="123"/>
      <c r="C66" s="124"/>
      <c r="D66" s="125"/>
      <c r="E66" s="126" t="str">
        <f>IFERROR(IF(Table124[[#This Row],[Material Category]]&gt;0,Table124[[#This Row],[Total Weight (kg)]]/SUBTOTAL(109,Table124[Total Weight (kg)]),""),"")</f>
        <v/>
      </c>
      <c r="F66" s="101"/>
    </row>
    <row r="67" spans="1:6">
      <c r="A67" s="101"/>
      <c r="B67" s="123"/>
      <c r="C67" s="124"/>
      <c r="D67" s="125"/>
      <c r="E67" s="126" t="str">
        <f>IFERROR(IF(Table124[[#This Row],[Material Category]]&gt;0,Table124[[#This Row],[Total Weight (kg)]]/SUBTOTAL(109,Table124[Total Weight (kg)]),""),"")</f>
        <v/>
      </c>
      <c r="F67" s="101"/>
    </row>
    <row r="68" spans="1:6">
      <c r="A68" s="101"/>
      <c r="B68" s="123"/>
      <c r="C68" s="124"/>
      <c r="D68" s="125"/>
      <c r="E68" s="126" t="str">
        <f>IFERROR(IF(Table124[[#This Row],[Material Category]]&gt;0,Table124[[#This Row],[Total Weight (kg)]]/SUBTOTAL(109,Table124[Total Weight (kg)]),""),"")</f>
        <v/>
      </c>
      <c r="F68" s="101"/>
    </row>
    <row r="69" spans="1:6">
      <c r="A69" s="101"/>
      <c r="B69" s="123"/>
      <c r="C69" s="124"/>
      <c r="D69" s="125"/>
      <c r="E69" s="126" t="str">
        <f>IFERROR(IF(Table124[[#This Row],[Material Category]]&gt;0,Table124[[#This Row],[Total Weight (kg)]]/SUBTOTAL(109,Table124[Total Weight (kg)]),""),"")</f>
        <v/>
      </c>
      <c r="F69" s="101"/>
    </row>
    <row r="70" spans="1:6">
      <c r="A70" s="101"/>
      <c r="B70" s="123"/>
      <c r="C70" s="124"/>
      <c r="D70" s="125"/>
      <c r="E70" s="126" t="str">
        <f>IFERROR(IF(Table124[[#This Row],[Material Category]]&gt;0,Table124[[#This Row],[Total Weight (kg)]]/SUBTOTAL(109,Table124[Total Weight (kg)]),""),"")</f>
        <v/>
      </c>
      <c r="F70" s="101"/>
    </row>
    <row r="71" spans="1:6">
      <c r="A71" s="101"/>
      <c r="B71" s="123"/>
      <c r="C71" s="124"/>
      <c r="D71" s="125"/>
      <c r="E71" s="126" t="str">
        <f>IFERROR(IF(Table124[[#This Row],[Material Category]]&gt;0,Table124[[#This Row],[Total Weight (kg)]]/SUBTOTAL(109,Table124[Total Weight (kg)]),""),"")</f>
        <v/>
      </c>
      <c r="F71" s="101"/>
    </row>
    <row r="72" spans="1:6">
      <c r="A72" s="101"/>
      <c r="B72" s="123"/>
      <c r="C72" s="124"/>
      <c r="D72" s="125"/>
      <c r="E72" s="126" t="str">
        <f>IFERROR(IF(Table124[[#This Row],[Material Category]]&gt;0,Table124[[#This Row],[Total Weight (kg)]]/SUBTOTAL(109,Table124[Total Weight (kg)]),""),"")</f>
        <v/>
      </c>
      <c r="F72" s="101"/>
    </row>
    <row r="73" spans="1:6">
      <c r="A73" s="101"/>
      <c r="B73" s="123"/>
      <c r="C73" s="124"/>
      <c r="D73" s="125"/>
      <c r="E73" s="126" t="str">
        <f>IFERROR(IF(Table124[[#This Row],[Material Category]]&gt;0,Table124[[#This Row],[Total Weight (kg)]]/SUBTOTAL(109,Table124[Total Weight (kg)]),""),"")</f>
        <v/>
      </c>
      <c r="F73" s="101"/>
    </row>
    <row r="74" spans="1:6">
      <c r="A74" s="101"/>
      <c r="B74" s="123"/>
      <c r="C74" s="124"/>
      <c r="D74" s="125"/>
      <c r="E74" s="126" t="str">
        <f>IFERROR(IF(Table124[[#This Row],[Material Category]]&gt;0,Table124[[#This Row],[Total Weight (kg)]]/SUBTOTAL(109,Table124[Total Weight (kg)]),""),"")</f>
        <v/>
      </c>
      <c r="F74" s="101"/>
    </row>
    <row r="75" spans="1:6">
      <c r="A75" s="101"/>
      <c r="B75" s="88" t="str">
        <f>""</f>
        <v/>
      </c>
      <c r="C75" s="89" t="str">
        <f>"Total"</f>
        <v>Total</v>
      </c>
      <c r="D75" s="86">
        <f>SUBTOTAL(109,Table124[Total Weight (kg)])</f>
        <v>0</v>
      </c>
      <c r="E75" s="87">
        <f>SUM(Table124[Percent])</f>
        <v>0</v>
      </c>
      <c r="F75" s="101"/>
    </row>
    <row r="76" spans="1:6" ht="15.75" customHeight="1" thickBot="1">
      <c r="A76" s="102"/>
      <c r="B76" s="117"/>
      <c r="C76" s="118" t="s">
        <v>250</v>
      </c>
      <c r="D76" s="117"/>
      <c r="E76" s="117"/>
      <c r="F76" s="103"/>
    </row>
    <row r="77" spans="1:6">
      <c r="A77" s="101"/>
      <c r="B77" s="172" t="s">
        <v>228</v>
      </c>
      <c r="C77" s="173"/>
      <c r="D77" s="173"/>
      <c r="E77" s="174"/>
      <c r="F77" s="101"/>
    </row>
    <row r="78" spans="1:6">
      <c r="A78" s="102"/>
      <c r="B78" s="177"/>
      <c r="C78" s="178"/>
      <c r="D78" s="178"/>
      <c r="E78" s="179"/>
      <c r="F78" s="104"/>
    </row>
    <row r="79" spans="1:6">
      <c r="A79" s="101"/>
      <c r="B79" s="177"/>
      <c r="C79" s="178"/>
      <c r="D79" s="178"/>
      <c r="E79" s="179"/>
      <c r="F79" s="101"/>
    </row>
    <row r="80" spans="1:6">
      <c r="A80" s="101"/>
      <c r="B80" s="177"/>
      <c r="C80" s="178"/>
      <c r="D80" s="178"/>
      <c r="E80" s="179"/>
      <c r="F80" s="101"/>
    </row>
    <row r="81" spans="1:6" ht="15.75" thickBot="1">
      <c r="A81" s="101"/>
      <c r="B81" s="180"/>
      <c r="C81" s="181"/>
      <c r="D81" s="181"/>
      <c r="E81" s="182"/>
      <c r="F81" s="101"/>
    </row>
    <row r="82" spans="1:6" ht="30" customHeight="1">
      <c r="A82" s="101"/>
      <c r="B82" s="101"/>
      <c r="C82" s="101"/>
      <c r="D82" s="101"/>
      <c r="E82" s="101"/>
      <c r="F82" s="101"/>
    </row>
    <row r="83" spans="1:6">
      <c r="A83" s="105"/>
      <c r="B83" s="105"/>
      <c r="C83" s="105"/>
      <c r="D83" s="105"/>
      <c r="E83" s="105"/>
      <c r="F83" s="105"/>
    </row>
    <row r="84" spans="1:6" ht="15.75" thickBot="1">
      <c r="A84" s="105"/>
      <c r="B84" s="187" t="s">
        <v>42</v>
      </c>
      <c r="C84" s="187"/>
      <c r="D84" s="187"/>
      <c r="E84" s="187"/>
      <c r="F84" s="105"/>
    </row>
    <row r="85" spans="1:6">
      <c r="A85" s="105"/>
      <c r="B85" s="80" t="s">
        <v>235</v>
      </c>
      <c r="C85" s="168"/>
      <c r="D85" s="168"/>
      <c r="E85" s="169"/>
      <c r="F85" s="105"/>
    </row>
    <row r="86" spans="1:6">
      <c r="A86" s="105"/>
      <c r="B86" s="82" t="s">
        <v>236</v>
      </c>
      <c r="C86" s="175"/>
      <c r="D86" s="175"/>
      <c r="E86" s="176"/>
      <c r="F86" s="105"/>
    </row>
    <row r="87" spans="1:6" ht="15.75" thickBot="1">
      <c r="A87" s="105"/>
      <c r="B87" s="81" t="s">
        <v>237</v>
      </c>
      <c r="C87" s="170"/>
      <c r="D87" s="170"/>
      <c r="E87" s="171"/>
      <c r="F87" s="105"/>
    </row>
    <row r="88" spans="1:6" ht="30" customHeight="1">
      <c r="A88" s="105"/>
      <c r="B88" s="189" t="s">
        <v>249</v>
      </c>
      <c r="C88" s="189"/>
      <c r="D88" s="189"/>
      <c r="E88" s="189"/>
      <c r="F88" s="105"/>
    </row>
    <row r="89" spans="1:6">
      <c r="A89" s="105"/>
      <c r="B89" s="83" t="s">
        <v>43</v>
      </c>
      <c r="C89" s="84" t="s">
        <v>44</v>
      </c>
      <c r="D89" s="84" t="s">
        <v>45</v>
      </c>
      <c r="E89" s="79" t="s">
        <v>46</v>
      </c>
      <c r="F89" s="105"/>
    </row>
    <row r="90" spans="1:6">
      <c r="A90" s="105"/>
      <c r="B90" s="123"/>
      <c r="C90" s="124"/>
      <c r="D90" s="125"/>
      <c r="E90" s="126" t="str">
        <f>IFERROR(IF(Table125[[#This Row],[Material Category]]&gt;0,Table125[[#This Row],[Total Weight (kg)]]/SUBTOTAL(109,Table125[Total Weight (kg)]),""),"")</f>
        <v/>
      </c>
      <c r="F90" s="105"/>
    </row>
    <row r="91" spans="1:6">
      <c r="A91" s="105"/>
      <c r="B91" s="123"/>
      <c r="C91" s="124"/>
      <c r="D91" s="125"/>
      <c r="E91" s="126" t="str">
        <f>IFERROR(IF(Table125[[#This Row],[Material Category]]&gt;0,Table125[[#This Row],[Total Weight (kg)]]/SUBTOTAL(109,Table125[Total Weight (kg)]),""),"")</f>
        <v/>
      </c>
      <c r="F91" s="105"/>
    </row>
    <row r="92" spans="1:6">
      <c r="A92" s="105"/>
      <c r="B92" s="123"/>
      <c r="C92" s="124"/>
      <c r="D92" s="125"/>
      <c r="E92" s="126" t="str">
        <f>IFERROR(IF(Table125[[#This Row],[Material Category]]&gt;0,Table125[[#This Row],[Total Weight (kg)]]/SUBTOTAL(109,Table125[Total Weight (kg)]),""),"")</f>
        <v/>
      </c>
      <c r="F92" s="105"/>
    </row>
    <row r="93" spans="1:6">
      <c r="A93" s="105"/>
      <c r="B93" s="123"/>
      <c r="C93" s="124"/>
      <c r="D93" s="125"/>
      <c r="E93" s="126" t="str">
        <f>IFERROR(IF(Table125[[#This Row],[Material Category]]&gt;0,Table125[[#This Row],[Total Weight (kg)]]/SUBTOTAL(109,Table125[Total Weight (kg)]),""),"")</f>
        <v/>
      </c>
      <c r="F93" s="105"/>
    </row>
    <row r="94" spans="1:6">
      <c r="A94" s="105"/>
      <c r="B94" s="123"/>
      <c r="C94" s="124"/>
      <c r="D94" s="125"/>
      <c r="E94" s="126" t="str">
        <f>IFERROR(IF(Table125[[#This Row],[Material Category]]&gt;0,Table125[[#This Row],[Total Weight (kg)]]/SUBTOTAL(109,Table125[Total Weight (kg)]),""),"")</f>
        <v/>
      </c>
      <c r="F94" s="105"/>
    </row>
    <row r="95" spans="1:6">
      <c r="A95" s="105"/>
      <c r="B95" s="123"/>
      <c r="C95" s="124"/>
      <c r="D95" s="125"/>
      <c r="E95" s="126" t="str">
        <f>IFERROR(IF(Table125[[#This Row],[Material Category]]&gt;0,Table125[[#This Row],[Total Weight (kg)]]/SUBTOTAL(109,Table125[Total Weight (kg)]),""),"")</f>
        <v/>
      </c>
      <c r="F95" s="105"/>
    </row>
    <row r="96" spans="1:6">
      <c r="A96" s="105"/>
      <c r="B96" s="123"/>
      <c r="C96" s="124"/>
      <c r="D96" s="125"/>
      <c r="E96" s="126" t="str">
        <f>IFERROR(IF(Table125[[#This Row],[Material Category]]&gt;0,Table125[[#This Row],[Total Weight (kg)]]/SUBTOTAL(109,Table125[Total Weight (kg)]),""),"")</f>
        <v/>
      </c>
      <c r="F96" s="105"/>
    </row>
    <row r="97" spans="1:6">
      <c r="A97" s="105"/>
      <c r="B97" s="123"/>
      <c r="C97" s="124"/>
      <c r="D97" s="125"/>
      <c r="E97" s="126" t="str">
        <f>IFERROR(IF(Table125[[#This Row],[Material Category]]&gt;0,Table125[[#This Row],[Total Weight (kg)]]/SUBTOTAL(109,Table125[Total Weight (kg)]),""),"")</f>
        <v/>
      </c>
      <c r="F97" s="105"/>
    </row>
    <row r="98" spans="1:6">
      <c r="A98" s="105"/>
      <c r="B98" s="123"/>
      <c r="C98" s="124"/>
      <c r="D98" s="125"/>
      <c r="E98" s="126" t="str">
        <f>IFERROR(IF(Table125[[#This Row],[Material Category]]&gt;0,Table125[[#This Row],[Total Weight (kg)]]/SUBTOTAL(109,Table125[Total Weight (kg)]),""),"")</f>
        <v/>
      </c>
      <c r="F98" s="105"/>
    </row>
    <row r="99" spans="1:6">
      <c r="A99" s="105"/>
      <c r="B99" s="123"/>
      <c r="C99" s="124"/>
      <c r="D99" s="125"/>
      <c r="E99" s="126" t="str">
        <f>IFERROR(IF(Table125[[#This Row],[Material Category]]&gt;0,Table125[[#This Row],[Total Weight (kg)]]/SUBTOTAL(109,Table125[Total Weight (kg)]),""),"")</f>
        <v/>
      </c>
      <c r="F99" s="105"/>
    </row>
    <row r="100" spans="1:6">
      <c r="A100" s="105"/>
      <c r="B100" s="88" t="str">
        <f>""</f>
        <v/>
      </c>
      <c r="C100" s="89" t="str">
        <f>"Total"</f>
        <v>Total</v>
      </c>
      <c r="D100" s="86">
        <f>SUBTOTAL(109,Table125[Total Weight (kg)])</f>
        <v>0</v>
      </c>
      <c r="E100" s="87">
        <f>SUM(Table125[Percent])</f>
        <v>0</v>
      </c>
      <c r="F100" s="105"/>
    </row>
    <row r="101" spans="1:6" ht="15.75" customHeight="1" thickBot="1">
      <c r="A101" s="106"/>
      <c r="B101" s="119"/>
      <c r="C101" s="120" t="s">
        <v>250</v>
      </c>
      <c r="D101" s="119"/>
      <c r="E101" s="119"/>
      <c r="F101" s="107"/>
    </row>
    <row r="102" spans="1:6">
      <c r="A102" s="105"/>
      <c r="B102" s="172" t="s">
        <v>228</v>
      </c>
      <c r="C102" s="173"/>
      <c r="D102" s="173"/>
      <c r="E102" s="174"/>
      <c r="F102" s="105"/>
    </row>
    <row r="103" spans="1:6">
      <c r="A103" s="106"/>
      <c r="B103" s="177"/>
      <c r="C103" s="178"/>
      <c r="D103" s="178"/>
      <c r="E103" s="179"/>
      <c r="F103" s="108"/>
    </row>
    <row r="104" spans="1:6">
      <c r="A104" s="105"/>
      <c r="B104" s="177"/>
      <c r="C104" s="178"/>
      <c r="D104" s="178"/>
      <c r="E104" s="179"/>
      <c r="F104" s="105"/>
    </row>
    <row r="105" spans="1:6">
      <c r="A105" s="105"/>
      <c r="B105" s="177"/>
      <c r="C105" s="178"/>
      <c r="D105" s="178"/>
      <c r="E105" s="179"/>
      <c r="F105" s="105"/>
    </row>
    <row r="106" spans="1:6" ht="15.75" thickBot="1">
      <c r="A106" s="105"/>
      <c r="B106" s="180"/>
      <c r="C106" s="181"/>
      <c r="D106" s="181"/>
      <c r="E106" s="182"/>
      <c r="F106" s="105"/>
    </row>
    <row r="107" spans="1:6" ht="30" customHeight="1">
      <c r="A107" s="105"/>
      <c r="B107" s="105"/>
      <c r="C107" s="105"/>
      <c r="D107" s="105"/>
      <c r="E107" s="105"/>
      <c r="F107" s="105"/>
    </row>
    <row r="108" spans="1:6">
      <c r="A108" s="109"/>
      <c r="B108" s="109"/>
      <c r="C108" s="109"/>
      <c r="D108" s="109"/>
      <c r="E108" s="109"/>
      <c r="F108" s="109"/>
    </row>
    <row r="109" spans="1:6" ht="15.75" thickBot="1">
      <c r="A109" s="109"/>
      <c r="B109" s="190" t="s">
        <v>42</v>
      </c>
      <c r="C109" s="190"/>
      <c r="D109" s="190"/>
      <c r="E109" s="190"/>
      <c r="F109" s="109"/>
    </row>
    <row r="110" spans="1:6">
      <c r="A110" s="109"/>
      <c r="B110" s="80" t="s">
        <v>235</v>
      </c>
      <c r="C110" s="168"/>
      <c r="D110" s="168"/>
      <c r="E110" s="169"/>
      <c r="F110" s="109"/>
    </row>
    <row r="111" spans="1:6">
      <c r="A111" s="109"/>
      <c r="B111" s="82" t="s">
        <v>236</v>
      </c>
      <c r="C111" s="175"/>
      <c r="D111" s="175"/>
      <c r="E111" s="176"/>
      <c r="F111" s="109"/>
    </row>
    <row r="112" spans="1:6" ht="15.75" thickBot="1">
      <c r="A112" s="109"/>
      <c r="B112" s="81" t="s">
        <v>237</v>
      </c>
      <c r="C112" s="170"/>
      <c r="D112" s="170"/>
      <c r="E112" s="171"/>
      <c r="F112" s="109"/>
    </row>
    <row r="113" spans="1:6" ht="30" customHeight="1">
      <c r="A113" s="109"/>
      <c r="B113" s="188" t="s">
        <v>249</v>
      </c>
      <c r="C113" s="188"/>
      <c r="D113" s="188"/>
      <c r="E113" s="188"/>
      <c r="F113" s="109"/>
    </row>
    <row r="114" spans="1:6">
      <c r="A114" s="109"/>
      <c r="B114" s="83" t="s">
        <v>43</v>
      </c>
      <c r="C114" s="84" t="s">
        <v>44</v>
      </c>
      <c r="D114" s="84" t="s">
        <v>45</v>
      </c>
      <c r="E114" s="79" t="s">
        <v>46</v>
      </c>
      <c r="F114" s="109"/>
    </row>
    <row r="115" spans="1:6">
      <c r="A115" s="109"/>
      <c r="B115" s="123"/>
      <c r="C115" s="124"/>
      <c r="D115" s="125"/>
      <c r="E115" s="126" t="str">
        <f>IFERROR(IF(Table126[[#This Row],[Material Category]]&gt;0,Table126[[#This Row],[Total Weight (kg)]]/SUBTOTAL(109,Table126[Total Weight (kg)]),""),"")</f>
        <v/>
      </c>
      <c r="F115" s="109"/>
    </row>
    <row r="116" spans="1:6">
      <c r="A116" s="109"/>
      <c r="B116" s="123"/>
      <c r="C116" s="124"/>
      <c r="D116" s="125"/>
      <c r="E116" s="126" t="str">
        <f>IFERROR(IF(Table126[[#This Row],[Material Category]]&gt;0,Table126[[#This Row],[Total Weight (kg)]]/SUBTOTAL(109,Table126[Total Weight (kg)]),""),"")</f>
        <v/>
      </c>
      <c r="F116" s="109"/>
    </row>
    <row r="117" spans="1:6">
      <c r="A117" s="109"/>
      <c r="B117" s="123"/>
      <c r="C117" s="124"/>
      <c r="D117" s="125"/>
      <c r="E117" s="126" t="str">
        <f>IFERROR(IF(Table126[[#This Row],[Material Category]]&gt;0,Table126[[#This Row],[Total Weight (kg)]]/SUBTOTAL(109,Table126[Total Weight (kg)]),""),"")</f>
        <v/>
      </c>
      <c r="F117" s="109"/>
    </row>
    <row r="118" spans="1:6">
      <c r="A118" s="109"/>
      <c r="B118" s="123"/>
      <c r="C118" s="124"/>
      <c r="D118" s="125"/>
      <c r="E118" s="126" t="str">
        <f>IFERROR(IF(Table126[[#This Row],[Material Category]]&gt;0,Table126[[#This Row],[Total Weight (kg)]]/SUBTOTAL(109,Table126[Total Weight (kg)]),""),"")</f>
        <v/>
      </c>
      <c r="F118" s="109"/>
    </row>
    <row r="119" spans="1:6">
      <c r="A119" s="109"/>
      <c r="B119" s="123"/>
      <c r="C119" s="124"/>
      <c r="D119" s="125"/>
      <c r="E119" s="126" t="str">
        <f>IFERROR(IF(Table126[[#This Row],[Material Category]]&gt;0,Table126[[#This Row],[Total Weight (kg)]]/SUBTOTAL(109,Table126[Total Weight (kg)]),""),"")</f>
        <v/>
      </c>
      <c r="F119" s="109"/>
    </row>
    <row r="120" spans="1:6">
      <c r="A120" s="109"/>
      <c r="B120" s="123"/>
      <c r="C120" s="124"/>
      <c r="D120" s="125"/>
      <c r="E120" s="126" t="str">
        <f>IFERROR(IF(Table126[[#This Row],[Material Category]]&gt;0,Table126[[#This Row],[Total Weight (kg)]]/SUBTOTAL(109,Table126[Total Weight (kg)]),""),"")</f>
        <v/>
      </c>
      <c r="F120" s="109"/>
    </row>
    <row r="121" spans="1:6">
      <c r="A121" s="109"/>
      <c r="B121" s="123"/>
      <c r="C121" s="124"/>
      <c r="D121" s="125"/>
      <c r="E121" s="126" t="str">
        <f>IFERROR(IF(Table126[[#This Row],[Material Category]]&gt;0,Table126[[#This Row],[Total Weight (kg)]]/SUBTOTAL(109,Table126[Total Weight (kg)]),""),"")</f>
        <v/>
      </c>
      <c r="F121" s="109"/>
    </row>
    <row r="122" spans="1:6">
      <c r="A122" s="109"/>
      <c r="B122" s="123"/>
      <c r="C122" s="124"/>
      <c r="D122" s="125"/>
      <c r="E122" s="126" t="str">
        <f>IFERROR(IF(Table126[[#This Row],[Material Category]]&gt;0,Table126[[#This Row],[Total Weight (kg)]]/SUBTOTAL(109,Table126[Total Weight (kg)]),""),"")</f>
        <v/>
      </c>
      <c r="F122" s="109"/>
    </row>
    <row r="123" spans="1:6">
      <c r="A123" s="109"/>
      <c r="B123" s="123"/>
      <c r="C123" s="124"/>
      <c r="D123" s="125"/>
      <c r="E123" s="126" t="str">
        <f>IFERROR(IF(Table126[[#This Row],[Material Category]]&gt;0,Table126[[#This Row],[Total Weight (kg)]]/SUBTOTAL(109,Table126[Total Weight (kg)]),""),"")</f>
        <v/>
      </c>
      <c r="F123" s="109"/>
    </row>
    <row r="124" spans="1:6">
      <c r="A124" s="109"/>
      <c r="B124" s="123"/>
      <c r="C124" s="124"/>
      <c r="D124" s="125"/>
      <c r="E124" s="126" t="str">
        <f>IFERROR(IF(Table126[[#This Row],[Material Category]]&gt;0,Table126[[#This Row],[Total Weight (kg)]]/SUBTOTAL(109,Table126[Total Weight (kg)]),""),"")</f>
        <v/>
      </c>
      <c r="F124" s="109"/>
    </row>
    <row r="125" spans="1:6">
      <c r="A125" s="109"/>
      <c r="B125" s="88" t="str">
        <f>""</f>
        <v/>
      </c>
      <c r="C125" s="89" t="str">
        <f>"Total"</f>
        <v>Total</v>
      </c>
      <c r="D125" s="86">
        <f>SUBTOTAL(109,Table126[Total Weight (kg)])</f>
        <v>0</v>
      </c>
      <c r="E125" s="87">
        <f>SUM(Table126[Percent])</f>
        <v>0</v>
      </c>
      <c r="F125" s="109"/>
    </row>
    <row r="126" spans="1:6" ht="15.75" customHeight="1" thickBot="1">
      <c r="A126" s="110"/>
      <c r="B126" s="121"/>
      <c r="C126" s="122" t="s">
        <v>250</v>
      </c>
      <c r="D126" s="121"/>
      <c r="E126" s="121"/>
      <c r="F126" s="111"/>
    </row>
    <row r="127" spans="1:6">
      <c r="A127" s="109"/>
      <c r="B127" s="172" t="s">
        <v>228</v>
      </c>
      <c r="C127" s="173"/>
      <c r="D127" s="173"/>
      <c r="E127" s="174"/>
      <c r="F127" s="109"/>
    </row>
    <row r="128" spans="1:6">
      <c r="A128" s="110"/>
      <c r="B128" s="177"/>
      <c r="C128" s="178"/>
      <c r="D128" s="178"/>
      <c r="E128" s="179"/>
      <c r="F128" s="112"/>
    </row>
    <row r="129" spans="1:6">
      <c r="A129" s="109"/>
      <c r="B129" s="177"/>
      <c r="C129" s="178"/>
      <c r="D129" s="178"/>
      <c r="E129" s="179"/>
      <c r="F129" s="109"/>
    </row>
    <row r="130" spans="1:6">
      <c r="A130" s="109"/>
      <c r="B130" s="177"/>
      <c r="C130" s="178"/>
      <c r="D130" s="178"/>
      <c r="E130" s="179"/>
      <c r="F130" s="109"/>
    </row>
    <row r="131" spans="1:6" ht="15.75" thickBot="1">
      <c r="A131" s="109"/>
      <c r="B131" s="180"/>
      <c r="C131" s="181"/>
      <c r="D131" s="181"/>
      <c r="E131" s="182"/>
      <c r="F131" s="109"/>
    </row>
    <row r="132" spans="1:6" ht="30" customHeight="1">
      <c r="A132" s="109"/>
      <c r="B132" s="109"/>
      <c r="C132" s="109"/>
      <c r="D132" s="109"/>
      <c r="E132" s="109"/>
      <c r="F132" s="109"/>
    </row>
  </sheetData>
  <sheetProtection algorithmName="SHA-512" hashValue="WIE9FPGoQICWykbzBnskX6RhAH3Gw9HwSC/ASIhnI+OV7AYW49Y5CAAPd7jyvLtA8HNmNdyPgRywSmwh0pMRHg==" saltValue="Vs4Ns+ptywlKBAhi8Dyz6Q==" spinCount="100000" sheet="1" objects="1" scenarios="1"/>
  <mergeCells count="40">
    <mergeCell ref="C112:E112"/>
    <mergeCell ref="B113:E113"/>
    <mergeCell ref="B127:E127"/>
    <mergeCell ref="B128:E131"/>
    <mergeCell ref="B88:E88"/>
    <mergeCell ref="B102:E102"/>
    <mergeCell ref="B103:E106"/>
    <mergeCell ref="B109:E109"/>
    <mergeCell ref="C110:E110"/>
    <mergeCell ref="C111:E111"/>
    <mergeCell ref="C87:E87"/>
    <mergeCell ref="B53:E56"/>
    <mergeCell ref="B59:E59"/>
    <mergeCell ref="C60:E60"/>
    <mergeCell ref="C61:E61"/>
    <mergeCell ref="C62:E62"/>
    <mergeCell ref="B63:E63"/>
    <mergeCell ref="B77:E77"/>
    <mergeCell ref="B78:E81"/>
    <mergeCell ref="B84:E84"/>
    <mergeCell ref="C85:E85"/>
    <mergeCell ref="C86:E86"/>
    <mergeCell ref="B52:E52"/>
    <mergeCell ref="C10:E10"/>
    <mergeCell ref="C11:E11"/>
    <mergeCell ref="C12:E12"/>
    <mergeCell ref="B13:E13"/>
    <mergeCell ref="B27:E27"/>
    <mergeCell ref="B28:E31"/>
    <mergeCell ref="B34:E34"/>
    <mergeCell ref="C35:E35"/>
    <mergeCell ref="C36:E36"/>
    <mergeCell ref="C37:E37"/>
    <mergeCell ref="B38:E38"/>
    <mergeCell ref="B9:E9"/>
    <mergeCell ref="B2:F2"/>
    <mergeCell ref="B4:E4"/>
    <mergeCell ref="B5:F5"/>
    <mergeCell ref="C6:E6"/>
    <mergeCell ref="C7:E7"/>
  </mergeCells>
  <dataValidations count="2">
    <dataValidation type="list" allowBlank="1" showInputMessage="1" showErrorMessage="1" sqref="B90:B99 B15:B24 B40:B49 B65:B74 B115:B124" xr:uid="{71023FAA-DE8D-4AE5-8879-3C515CE32C77}">
      <formula1>MaterialCategories</formula1>
    </dataValidation>
    <dataValidation type="list" allowBlank="1" showInputMessage="1" showErrorMessage="1" sqref="C90:C99 C15:C24 C40:C49 C65:C74 C115:C124" xr:uid="{C33A9EB2-EB1C-4357-87E0-29B31E5931B4}">
      <formula1>MaterialTypes</formula1>
    </dataValidation>
  </dataValidations>
  <pageMargins left="0.25" right="0.25" top="0.75" bottom="0.75" header="0.3" footer="0.3"/>
  <pageSetup paperSize="9" orientation="portrait" r:id="rId1"/>
  <drawing r:id="rId2"/>
  <tableParts count="5">
    <tablePart r:id="rId3"/>
    <tablePart r:id="rId4"/>
    <tablePart r:id="rId5"/>
    <tablePart r:id="rId6"/>
    <tablePart r:id="rId7"/>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28F3D-C68D-47F1-9731-97223BCFD4D2}">
  <sheetPr codeName="Sheet5">
    <tabColor rgb="FF0091B3"/>
    <pageSetUpPr autoPageBreaks="0"/>
  </sheetPr>
  <dimension ref="A1:DT36"/>
  <sheetViews>
    <sheetView workbookViewId="0">
      <selection activeCell="A2" sqref="A2"/>
    </sheetView>
  </sheetViews>
  <sheetFormatPr defaultColWidth="0" defaultRowHeight="0" customHeight="1" zeroHeight="1"/>
  <cols>
    <col min="1" max="1" width="8.5703125" style="2" customWidth="1"/>
    <col min="2" max="2" width="12.7109375" style="2" customWidth="1"/>
    <col min="3" max="4" width="18.5703125" style="2" customWidth="1"/>
    <col min="5" max="7" width="9.7109375" style="2" customWidth="1"/>
    <col min="8" max="8" width="12.7109375" style="2" customWidth="1"/>
    <col min="9" max="10" width="18.5703125" style="2" customWidth="1"/>
    <col min="11" max="13" width="9.7109375" style="2" customWidth="1"/>
    <col min="14" max="14" width="12.7109375" style="2" customWidth="1"/>
    <col min="15" max="16" width="18.5703125" style="2" customWidth="1"/>
    <col min="17" max="19" width="9.7109375" style="2" customWidth="1"/>
    <col min="20" max="20" width="12.7109375" style="2" customWidth="1"/>
    <col min="21" max="22" width="18.5703125" style="2" customWidth="1"/>
    <col min="23" max="25" width="9.7109375" style="2" customWidth="1"/>
    <col min="26" max="26" width="12.7109375" style="2" customWidth="1"/>
    <col min="27" max="28" width="18.5703125" style="2" customWidth="1"/>
    <col min="29" max="31" width="9.7109375" style="2" customWidth="1"/>
    <col min="32" max="32" width="12.7109375" style="2" customWidth="1"/>
    <col min="33" max="34" width="18.5703125" style="2" customWidth="1"/>
    <col min="35" max="37" width="9.7109375" style="2" customWidth="1"/>
    <col min="38" max="38" width="12.7109375" style="2" customWidth="1"/>
    <col min="39" max="40" width="18.5703125" style="2" customWidth="1"/>
    <col min="41" max="43" width="9.7109375" style="2" customWidth="1"/>
    <col min="44" max="44" width="12.7109375" style="2" customWidth="1"/>
    <col min="45" max="46" width="18.5703125" style="2" customWidth="1"/>
    <col min="47" max="49" width="9.7109375" style="2" customWidth="1"/>
    <col min="50" max="50" width="12.7109375" style="2" customWidth="1"/>
    <col min="51" max="52" width="18.5703125" style="2" customWidth="1"/>
    <col min="53" max="55" width="9.7109375" style="2" customWidth="1"/>
    <col min="56" max="56" width="12.7109375" style="2" customWidth="1"/>
    <col min="57" max="58" width="18.5703125" style="2" customWidth="1"/>
    <col min="59" max="61" width="9.7109375" style="2" customWidth="1"/>
    <col min="62" max="62" width="12.7109375" style="2" customWidth="1"/>
    <col min="63" max="64" width="18.5703125" style="2" customWidth="1"/>
    <col min="65" max="67" width="9.7109375" style="2" customWidth="1"/>
    <col min="68" max="68" width="12.7109375" style="2" customWidth="1"/>
    <col min="69" max="70" width="18.5703125" style="2" customWidth="1"/>
    <col min="71" max="73" width="9.7109375" style="2" customWidth="1"/>
    <col min="74" max="74" width="12.7109375" style="2" customWidth="1"/>
    <col min="75" max="76" width="18.5703125" style="2" customWidth="1"/>
    <col min="77" max="79" width="9.7109375" style="2" customWidth="1"/>
    <col min="80" max="80" width="12.7109375" style="2" customWidth="1"/>
    <col min="81" max="82" width="18.5703125" style="2" customWidth="1"/>
    <col min="83" max="85" width="9.7109375" style="2" customWidth="1"/>
    <col min="86" max="86" width="12.7109375" style="2" customWidth="1"/>
    <col min="87" max="88" width="18.5703125" style="2" customWidth="1"/>
    <col min="89" max="91" width="9.7109375" style="2" customWidth="1"/>
    <col min="92" max="92" width="12.7109375" style="2" customWidth="1"/>
    <col min="93" max="94" width="18.5703125" style="2" customWidth="1"/>
    <col min="95" max="97" width="9.7109375" style="2" customWidth="1"/>
    <col min="98" max="98" width="12.7109375" style="2" customWidth="1"/>
    <col min="99" max="100" width="18.5703125" style="2" customWidth="1"/>
    <col min="101" max="103" width="9.7109375" style="2" customWidth="1"/>
    <col min="104" max="104" width="12.7109375" style="2" customWidth="1"/>
    <col min="105" max="106" width="18.5703125" style="2" customWidth="1"/>
    <col min="107" max="109" width="9.7109375" style="2" customWidth="1"/>
    <col min="110" max="110" width="12.7109375" style="2" customWidth="1"/>
    <col min="111" max="112" width="18.5703125" style="2" customWidth="1"/>
    <col min="113" max="115" width="9.7109375" style="2" customWidth="1"/>
    <col min="116" max="116" width="12.7109375" style="2" customWidth="1"/>
    <col min="117" max="118" width="18.5703125" style="2" customWidth="1"/>
    <col min="119" max="121" width="9.7109375" style="2" customWidth="1"/>
    <col min="122" max="124" width="0" style="2" hidden="1" customWidth="1"/>
    <col min="125" max="16384" width="8.5703125" style="2" hidden="1"/>
  </cols>
  <sheetData>
    <row r="1" spans="2:120" ht="15" thickBot="1"/>
    <row r="2" spans="2:120" ht="30" customHeight="1">
      <c r="B2" s="191" t="str">
        <f>IF('Bin Count Summary'!$B$7="","",_xlfn.CONCAT('Bin Count Summary'!$B$7," - ",'Bin Count Summary'!$C$7," - ",'Bin Count Summary'!$D$7,'Bin Count Summary'!$E$7," at Dock ",'Bin Count Summary'!$F$7))</f>
        <v/>
      </c>
      <c r="C2" s="192"/>
      <c r="D2" s="192"/>
      <c r="E2" s="129" t="s">
        <v>254</v>
      </c>
      <c r="F2" s="128"/>
      <c r="G2" s="4"/>
      <c r="H2" s="191" t="str">
        <f>IF('Bin Count Summary'!$B$8="","",_xlfn.CONCAT('Bin Count Summary'!$B$8," - ",'Bin Count Summary'!$C$8," - ",'Bin Count Summary'!$D$8,'Bin Count Summary'!$E$8," at Dock ",'Bin Count Summary'!$F$8))</f>
        <v/>
      </c>
      <c r="I2" s="192"/>
      <c r="J2" s="193"/>
      <c r="K2" s="129" t="s">
        <v>255</v>
      </c>
      <c r="L2" s="128"/>
      <c r="N2" s="191" t="str">
        <f>IF('Bin Count Summary'!$B$9="","",_xlfn.CONCAT('Bin Count Summary'!$B$9," - ",'Bin Count Summary'!$C$9," - ",'Bin Count Summary'!$D$9,'Bin Count Summary'!$E$9," at Dock ",'Bin Count Summary'!$F$9))</f>
        <v/>
      </c>
      <c r="O2" s="192"/>
      <c r="P2" s="193"/>
      <c r="Q2" s="129" t="s">
        <v>256</v>
      </c>
      <c r="R2" s="128"/>
      <c r="T2" s="191" t="str">
        <f>IF('Bin Count Summary'!$B$10="","",_xlfn.CONCAT('Bin Count Summary'!$B$10," - ",'Bin Count Summary'!$C$10," - ",'Bin Count Summary'!$D$10,'Bin Count Summary'!$E$10," at Dock ",'Bin Count Summary'!$F$10))</f>
        <v/>
      </c>
      <c r="U2" s="192"/>
      <c r="V2" s="193"/>
      <c r="W2" s="129" t="s">
        <v>257</v>
      </c>
      <c r="X2" s="128"/>
      <c r="Z2" s="191" t="str">
        <f>IF('Bin Count Summary'!$B$11="","",_xlfn.CONCAT('Bin Count Summary'!$B$11," - ",'Bin Count Summary'!$C$11," - ",'Bin Count Summary'!$D$11,'Bin Count Summary'!$E$11," at Dock ",'Bin Count Summary'!$F$11))</f>
        <v/>
      </c>
      <c r="AA2" s="192"/>
      <c r="AB2" s="193"/>
      <c r="AC2" s="129" t="s">
        <v>258</v>
      </c>
      <c r="AD2" s="128"/>
      <c r="AF2" s="191" t="str">
        <f>IF('Bin Count Summary'!$B$12="","",_xlfn.CONCAT('Bin Count Summary'!$B$12," - ",'Bin Count Summary'!$C$12," - ",'Bin Count Summary'!$D$12,'Bin Count Summary'!$E$12," at Dock ",'Bin Count Summary'!$F$12))</f>
        <v/>
      </c>
      <c r="AG2" s="192"/>
      <c r="AH2" s="193"/>
      <c r="AI2" s="129" t="s">
        <v>259</v>
      </c>
      <c r="AJ2" s="128"/>
      <c r="AL2" s="191" t="str">
        <f>IF('Bin Count Summary'!$B$13="","",_xlfn.CONCAT('Bin Count Summary'!$B$13," - ",'Bin Count Summary'!$C$13," - ",'Bin Count Summary'!$D$13,'Bin Count Summary'!$E$13," at Dock ",'Bin Count Summary'!$F$13))</f>
        <v/>
      </c>
      <c r="AM2" s="192"/>
      <c r="AN2" s="193"/>
      <c r="AO2" s="129" t="s">
        <v>260</v>
      </c>
      <c r="AP2" s="128"/>
      <c r="AR2" s="191" t="str">
        <f>IF('Bin Count Summary'!$B$14="","",_xlfn.CONCAT('Bin Count Summary'!$B$14," - ",'Bin Count Summary'!$C$14," - ",'Bin Count Summary'!$D$14,'Bin Count Summary'!$E$14," at Dock ",'Bin Count Summary'!$F$14))</f>
        <v/>
      </c>
      <c r="AS2" s="192"/>
      <c r="AT2" s="193"/>
      <c r="AU2" s="129" t="s">
        <v>261</v>
      </c>
      <c r="AV2" s="128"/>
      <c r="AX2" s="191" t="str">
        <f>IF('Bin Count Summary'!$B$15="","",_xlfn.CONCAT('Bin Count Summary'!$B$15," - ",'Bin Count Summary'!$C$15," - ",'Bin Count Summary'!$D$15,'Bin Count Summary'!$E$15," at Dock ",'Bin Count Summary'!$F$15))</f>
        <v/>
      </c>
      <c r="AY2" s="192"/>
      <c r="AZ2" s="193"/>
      <c r="BA2" s="129" t="s">
        <v>262</v>
      </c>
      <c r="BB2" s="128"/>
      <c r="BD2" s="191" t="str">
        <f>IF('Bin Count Summary'!$B$16="","",_xlfn.CONCAT('Bin Count Summary'!$B$16," - ",'Bin Count Summary'!$C$16," - ",'Bin Count Summary'!$D$16,'Bin Count Summary'!$E$16," at Dock ",'Bin Count Summary'!$F$16))</f>
        <v/>
      </c>
      <c r="BE2" s="192"/>
      <c r="BF2" s="193"/>
      <c r="BG2" s="129" t="s">
        <v>263</v>
      </c>
      <c r="BH2" s="128"/>
      <c r="BJ2" s="191" t="str">
        <f>IF('Bin Count Summary'!$B$17="","",_xlfn.CONCAT('Bin Count Summary'!$B$17," - ",'Bin Count Summary'!$C$17," - ",'Bin Count Summary'!$D$17,'Bin Count Summary'!$E$17," at Dock ",'Bin Count Summary'!$F$17))</f>
        <v/>
      </c>
      <c r="BK2" s="192"/>
      <c r="BL2" s="193"/>
      <c r="BM2" s="129" t="s">
        <v>264</v>
      </c>
      <c r="BN2" s="128"/>
      <c r="BP2" s="191" t="str">
        <f>IF('Bin Count Summary'!$B$18="","",_xlfn.CONCAT('Bin Count Summary'!$B$18," - ",'Bin Count Summary'!$C$18," - ",'Bin Count Summary'!$D$18,'Bin Count Summary'!$E$18," at Dock ",'Bin Count Summary'!$F$18))</f>
        <v/>
      </c>
      <c r="BQ2" s="192"/>
      <c r="BR2" s="193"/>
      <c r="BS2" s="129" t="s">
        <v>265</v>
      </c>
      <c r="BT2" s="128"/>
      <c r="BV2" s="191" t="str">
        <f>IF('Bin Count Summary'!$B19="","",_xlfn.CONCAT('Bin Count Summary'!$B19," - ",'Bin Count Summary'!$C19," - ",'Bin Count Summary'!$D19,'Bin Count Summary'!$E19," at Dock ",'Bin Count Summary'!$F19))</f>
        <v/>
      </c>
      <c r="BW2" s="192"/>
      <c r="BX2" s="193"/>
      <c r="BY2" s="129" t="s">
        <v>266</v>
      </c>
      <c r="BZ2" s="128"/>
      <c r="CB2" s="191" t="str">
        <f>IF('Bin Count Summary'!$B20="","",_xlfn.CONCAT('Bin Count Summary'!$B20," - ",'Bin Count Summary'!$C20," - ",'Bin Count Summary'!$D20,'Bin Count Summary'!$E20," at Dock ",'Bin Count Summary'!$F20))</f>
        <v/>
      </c>
      <c r="CC2" s="192"/>
      <c r="CD2" s="193"/>
      <c r="CE2" s="129" t="s">
        <v>267</v>
      </c>
      <c r="CF2" s="128"/>
      <c r="CH2" s="191" t="str">
        <f>IF('Bin Count Summary'!$B21="","",_xlfn.CONCAT('Bin Count Summary'!$B21," - ",'Bin Count Summary'!$C21," - ",'Bin Count Summary'!$D21,'Bin Count Summary'!$E21," at Dock ",'Bin Count Summary'!$F21))</f>
        <v/>
      </c>
      <c r="CI2" s="192"/>
      <c r="CJ2" s="193"/>
      <c r="CK2" s="129" t="s">
        <v>268</v>
      </c>
      <c r="CL2" s="128"/>
      <c r="CN2" s="191" t="str">
        <f>IF('Bin Count Summary'!$B22="","",_xlfn.CONCAT('Bin Count Summary'!$B22," - ",'Bin Count Summary'!$C22," - ",'Bin Count Summary'!$D22,'Bin Count Summary'!$E22," at Dock ",'Bin Count Summary'!$F22))</f>
        <v/>
      </c>
      <c r="CO2" s="192"/>
      <c r="CP2" s="193"/>
      <c r="CQ2" s="129" t="s">
        <v>269</v>
      </c>
      <c r="CR2" s="128"/>
      <c r="CT2" s="191" t="str">
        <f>IF('Bin Count Summary'!$B23="","",_xlfn.CONCAT('Bin Count Summary'!$B23," - ",'Bin Count Summary'!$C23," - ",'Bin Count Summary'!$D23,'Bin Count Summary'!$E23," at Dock ",'Bin Count Summary'!$F23))</f>
        <v/>
      </c>
      <c r="CU2" s="192"/>
      <c r="CV2" s="193"/>
      <c r="CW2" s="129" t="s">
        <v>270</v>
      </c>
      <c r="CX2" s="128"/>
      <c r="CY2" s="3"/>
      <c r="CZ2" s="191" t="str">
        <f>IF('Bin Count Summary'!$B24="","",_xlfn.CONCAT('Bin Count Summary'!$B24," - ",'Bin Count Summary'!$C24," - ",'Bin Count Summary'!$D24,'Bin Count Summary'!$E24," at Dock ",'Bin Count Summary'!$F24))</f>
        <v/>
      </c>
      <c r="DA2" s="192"/>
      <c r="DB2" s="193"/>
      <c r="DC2" s="129" t="s">
        <v>271</v>
      </c>
      <c r="DD2" s="128"/>
      <c r="DE2" s="3"/>
      <c r="DF2" s="191" t="str">
        <f>IF('Bin Count Summary'!$B25="","",_xlfn.CONCAT('Bin Count Summary'!$B25," - ",'Bin Count Summary'!$C25," - ",'Bin Count Summary'!$D25,'Bin Count Summary'!$E25," at Dock ",'Bin Count Summary'!$F25))</f>
        <v/>
      </c>
      <c r="DG2" s="192"/>
      <c r="DH2" s="193"/>
      <c r="DI2" s="129" t="s">
        <v>272</v>
      </c>
      <c r="DJ2" s="128"/>
      <c r="DK2" s="3"/>
      <c r="DL2" s="191" t="str">
        <f>IF('Bin Count Summary'!$B26="","",_xlfn.CONCAT('Bin Count Summary'!$B26," - ",'Bin Count Summary'!$C26," - ",'Bin Count Summary'!$D26,'Bin Count Summary'!$E26," at Dock ",'Bin Count Summary'!$F26))</f>
        <v/>
      </c>
      <c r="DM2" s="192"/>
      <c r="DN2" s="193"/>
      <c r="DO2" s="129" t="s">
        <v>273</v>
      </c>
      <c r="DP2" s="128"/>
    </row>
    <row r="3" spans="2:120" ht="42.75">
      <c r="B3" s="41" t="s">
        <v>35</v>
      </c>
      <c r="C3" s="42" t="s">
        <v>36</v>
      </c>
      <c r="D3" s="43" t="s">
        <v>37</v>
      </c>
      <c r="E3" s="5" t="s">
        <v>38</v>
      </c>
      <c r="F3" s="5" t="s">
        <v>39</v>
      </c>
      <c r="G3" s="5"/>
      <c r="H3" s="41" t="s">
        <v>35</v>
      </c>
      <c r="I3" s="42" t="s">
        <v>36</v>
      </c>
      <c r="J3" s="43" t="s">
        <v>37</v>
      </c>
      <c r="K3" s="5" t="s">
        <v>38</v>
      </c>
      <c r="L3" s="5" t="s">
        <v>39</v>
      </c>
      <c r="N3" s="41" t="s">
        <v>35</v>
      </c>
      <c r="O3" s="42" t="s">
        <v>36</v>
      </c>
      <c r="P3" s="43" t="s">
        <v>37</v>
      </c>
      <c r="Q3" s="5" t="s">
        <v>38</v>
      </c>
      <c r="R3" s="5" t="s">
        <v>39</v>
      </c>
      <c r="T3" s="41" t="s">
        <v>35</v>
      </c>
      <c r="U3" s="42" t="s">
        <v>36</v>
      </c>
      <c r="V3" s="43" t="s">
        <v>37</v>
      </c>
      <c r="W3" s="5" t="s">
        <v>38</v>
      </c>
      <c r="X3" s="5" t="s">
        <v>39</v>
      </c>
      <c r="Z3" s="41" t="s">
        <v>35</v>
      </c>
      <c r="AA3" s="42" t="s">
        <v>36</v>
      </c>
      <c r="AB3" s="43" t="s">
        <v>37</v>
      </c>
      <c r="AC3" s="5" t="s">
        <v>38</v>
      </c>
      <c r="AD3" s="5" t="s">
        <v>39</v>
      </c>
      <c r="AF3" s="41" t="s">
        <v>35</v>
      </c>
      <c r="AG3" s="42" t="s">
        <v>36</v>
      </c>
      <c r="AH3" s="43" t="s">
        <v>37</v>
      </c>
      <c r="AI3" s="5" t="s">
        <v>38</v>
      </c>
      <c r="AJ3" s="5" t="s">
        <v>39</v>
      </c>
      <c r="AL3" s="41" t="s">
        <v>35</v>
      </c>
      <c r="AM3" s="42" t="s">
        <v>36</v>
      </c>
      <c r="AN3" s="43" t="s">
        <v>37</v>
      </c>
      <c r="AO3" s="5" t="s">
        <v>38</v>
      </c>
      <c r="AP3" s="5" t="s">
        <v>39</v>
      </c>
      <c r="AR3" s="41" t="s">
        <v>35</v>
      </c>
      <c r="AS3" s="42" t="s">
        <v>36</v>
      </c>
      <c r="AT3" s="43" t="s">
        <v>37</v>
      </c>
      <c r="AU3" s="5" t="s">
        <v>38</v>
      </c>
      <c r="AV3" s="5" t="s">
        <v>39</v>
      </c>
      <c r="AX3" s="41" t="s">
        <v>35</v>
      </c>
      <c r="AY3" s="42" t="s">
        <v>36</v>
      </c>
      <c r="AZ3" s="43" t="s">
        <v>37</v>
      </c>
      <c r="BA3" s="5" t="s">
        <v>38</v>
      </c>
      <c r="BB3" s="5" t="s">
        <v>39</v>
      </c>
      <c r="BD3" s="41" t="s">
        <v>35</v>
      </c>
      <c r="BE3" s="42" t="s">
        <v>36</v>
      </c>
      <c r="BF3" s="43" t="s">
        <v>37</v>
      </c>
      <c r="BG3" s="5" t="s">
        <v>38</v>
      </c>
      <c r="BH3" s="5" t="s">
        <v>39</v>
      </c>
      <c r="BJ3" s="41" t="s">
        <v>35</v>
      </c>
      <c r="BK3" s="42" t="s">
        <v>36</v>
      </c>
      <c r="BL3" s="43" t="s">
        <v>37</v>
      </c>
      <c r="BM3" s="5" t="s">
        <v>38</v>
      </c>
      <c r="BN3" s="5" t="s">
        <v>39</v>
      </c>
      <c r="BP3" s="41" t="s">
        <v>35</v>
      </c>
      <c r="BQ3" s="42" t="s">
        <v>36</v>
      </c>
      <c r="BR3" s="43" t="s">
        <v>37</v>
      </c>
      <c r="BS3" s="5" t="s">
        <v>38</v>
      </c>
      <c r="BT3" s="5" t="s">
        <v>39</v>
      </c>
      <c r="BV3" s="41" t="s">
        <v>35</v>
      </c>
      <c r="BW3" s="42" t="s">
        <v>36</v>
      </c>
      <c r="BX3" s="43" t="s">
        <v>37</v>
      </c>
      <c r="BY3" s="5" t="s">
        <v>38</v>
      </c>
      <c r="BZ3" s="5" t="s">
        <v>39</v>
      </c>
      <c r="CB3" s="41" t="s">
        <v>35</v>
      </c>
      <c r="CC3" s="42" t="s">
        <v>36</v>
      </c>
      <c r="CD3" s="43" t="s">
        <v>37</v>
      </c>
      <c r="CE3" s="5" t="s">
        <v>38</v>
      </c>
      <c r="CF3" s="5" t="s">
        <v>39</v>
      </c>
      <c r="CH3" s="41" t="s">
        <v>35</v>
      </c>
      <c r="CI3" s="42" t="s">
        <v>36</v>
      </c>
      <c r="CJ3" s="43" t="s">
        <v>37</v>
      </c>
      <c r="CK3" s="5" t="s">
        <v>38</v>
      </c>
      <c r="CL3" s="5" t="s">
        <v>39</v>
      </c>
      <c r="CN3" s="41" t="s">
        <v>35</v>
      </c>
      <c r="CO3" s="42" t="s">
        <v>36</v>
      </c>
      <c r="CP3" s="43" t="s">
        <v>37</v>
      </c>
      <c r="CQ3" s="5" t="s">
        <v>38</v>
      </c>
      <c r="CR3" s="5" t="s">
        <v>39</v>
      </c>
      <c r="CT3" s="41" t="s">
        <v>35</v>
      </c>
      <c r="CU3" s="42" t="s">
        <v>36</v>
      </c>
      <c r="CV3" s="43" t="s">
        <v>37</v>
      </c>
      <c r="CW3" s="5" t="s">
        <v>38</v>
      </c>
      <c r="CX3" s="5" t="s">
        <v>39</v>
      </c>
      <c r="CY3" s="5"/>
      <c r="CZ3" s="41" t="s">
        <v>35</v>
      </c>
      <c r="DA3" s="42" t="s">
        <v>36</v>
      </c>
      <c r="DB3" s="43" t="s">
        <v>37</v>
      </c>
      <c r="DC3" s="5" t="s">
        <v>38</v>
      </c>
      <c r="DD3" s="5" t="s">
        <v>39</v>
      </c>
      <c r="DE3" s="5"/>
      <c r="DF3" s="41" t="s">
        <v>35</v>
      </c>
      <c r="DG3" s="42" t="s">
        <v>36</v>
      </c>
      <c r="DH3" s="43" t="s">
        <v>37</v>
      </c>
      <c r="DI3" s="5" t="s">
        <v>38</v>
      </c>
      <c r="DJ3" s="5" t="s">
        <v>39</v>
      </c>
      <c r="DK3" s="5"/>
      <c r="DL3" s="41" t="s">
        <v>35</v>
      </c>
      <c r="DM3" s="42" t="s">
        <v>36</v>
      </c>
      <c r="DN3" s="43" t="s">
        <v>37</v>
      </c>
      <c r="DO3" s="5" t="s">
        <v>38</v>
      </c>
      <c r="DP3" s="5" t="s">
        <v>39</v>
      </c>
    </row>
    <row r="4" spans="2:120" ht="14.25">
      <c r="B4" s="30" t="str">
        <f>IFERROR(IF($B$2="","",DATE('Bin Count Summary'!$H$7,MONTH(DATEVALUE('Bin Count Summary'!$G$7&amp;" 1")),1)),"Define month to check")</f>
        <v/>
      </c>
      <c r="C4" s="60">
        <f>IFERROR(IF('Bin Count Data'!C4="",0,VALUE('Bin Count Data'!C4)),0)</f>
        <v>0</v>
      </c>
      <c r="D4" s="59">
        <f>IFERROR(IF('Bin Count Data'!D4="",0,VALUE('Bin Count Data'!D4)),0)</f>
        <v>0</v>
      </c>
      <c r="E4" s="6">
        <f>IFERROR(IF('Bin Count Data'!C4/MAX(BinCountData1)&gt;'Bin Count Data'!D4/MAX(BinCountData1),ABS(('Bin Count Data'!D4-'Bin Count Data'!C4)/'Bin Count Data'!C4),ABS(('Bin Count Data'!D4-'Bin Count Data'!C4)/'Bin Count Data'!D4)),0)</f>
        <v>0</v>
      </c>
      <c r="F4" s="61">
        <f>IFERROR(IF(AND('Bin Count Data'!C4&gt;0,'Bin Count Data'!C4='Bin Count Data'!D4),1,MAX('Bin Count Data'!C4,'Bin Count Data'!D4)/MAX(BinCountData1)),0)</f>
        <v>0</v>
      </c>
      <c r="G4" s="53"/>
      <c r="H4" s="30" t="str">
        <f>IFERROR(IF($H$2="","",DATE('Bin Count Summary'!$H$8,MONTH(DATEVALUE('Bin Count Summary'!$G$8&amp;" 1")),1)),"Define month to check")</f>
        <v/>
      </c>
      <c r="I4" s="60">
        <f>IFERROR(IF('Bin Count Data'!I4="",0,VALUE('Bin Count Data'!I4)),0)</f>
        <v>0</v>
      </c>
      <c r="J4" s="59">
        <f>IFERROR(IF('Bin Count Data'!J4="",0,VALUE('Bin Count Data'!J4)),0)</f>
        <v>0</v>
      </c>
      <c r="K4" s="6">
        <f>IFERROR(IF('Bin Count Data'!I4/MAX(BinCountData2)&gt;'Bin Count Data'!J4/MAX(BinCountData2),ABS(('Bin Count Data'!J4-'Bin Count Data'!I4)/'Bin Count Data'!I4),ABS(('Bin Count Data'!J4-'Bin Count Data'!I4)/'Bin Count Data'!J4)),0)</f>
        <v>0</v>
      </c>
      <c r="L4" s="61">
        <f>IFERROR(IF(AND('Bin Count Data'!I4&gt;0,'Bin Count Data'!I4='Bin Count Data'!J4),1,MAX('Bin Count Data'!I4,'Bin Count Data'!J4)/MAX(BinCountData2)),0)</f>
        <v>0</v>
      </c>
      <c r="N4" s="30" t="str">
        <f>IFERROR(IF($N$2="","",DATE('Bin Count Summary'!$H$9,MONTH(DATEVALUE('Bin Count Summary'!$G$9&amp;" 1")),1)),"Define month to check")</f>
        <v/>
      </c>
      <c r="O4" s="60">
        <f>IFERROR(IF('Bin Count Data'!O4="",0,VALUE('Bin Count Data'!O4)),0)</f>
        <v>0</v>
      </c>
      <c r="P4" s="59">
        <f>IFERROR(IF('Bin Count Data'!P4="",0,VALUE('Bin Count Data'!P4)),0)</f>
        <v>0</v>
      </c>
      <c r="Q4" s="6">
        <f>IFERROR(IF('Bin Count Data'!O4/MAX(BinCountData3)&gt;'Bin Count Data'!P4/MAX(BinCountData3),ABS(('Bin Count Data'!P4-'Bin Count Data'!O4)/'Bin Count Data'!O4),ABS(('Bin Count Data'!P4-'Bin Count Data'!O4)/'Bin Count Data'!P4)),0)</f>
        <v>0</v>
      </c>
      <c r="R4" s="61">
        <f>IFERROR(IF(AND('Bin Count Data'!O4&gt;0,'Bin Count Data'!O4='Bin Count Data'!P4),1,MAX('Bin Count Data'!O4,'Bin Count Data'!P4)/MAX(BinCountData3)),0)</f>
        <v>0</v>
      </c>
      <c r="T4" s="30" t="str">
        <f>IFERROR(IF($T$2="","",DATE('Bin Count Summary'!$H$10,MONTH(DATEVALUE('Bin Count Summary'!$G$10&amp;" 1")),1)),"Define month to check")</f>
        <v/>
      </c>
      <c r="U4" s="60">
        <f>IFERROR(IF('Bin Count Data'!U4="",0,VALUE('Bin Count Data'!U4)),0)</f>
        <v>0</v>
      </c>
      <c r="V4" s="59">
        <f>IFERROR(IF('Bin Count Data'!V4="",0,VALUE('Bin Count Data'!V4)),0)</f>
        <v>0</v>
      </c>
      <c r="W4" s="6">
        <f>IFERROR(IF('Bin Count Data'!U4/MAX(BinCountData4)&gt;'Bin Count Data'!V4/MAX(BinCountData4),ABS(('Bin Count Data'!V4-'Bin Count Data'!U4)/'Bin Count Data'!U4),ABS(('Bin Count Data'!V4-'Bin Count Data'!U4)/'Bin Count Data'!V4)),0)</f>
        <v>0</v>
      </c>
      <c r="X4" s="61">
        <f>IFERROR(IF(AND('Bin Count Data'!U4&gt;0,'Bin Count Data'!U4='Bin Count Data'!V4),1,MAX('Bin Count Data'!U4,'Bin Count Data'!V4)/MAX(BinCountData4)),0)</f>
        <v>0</v>
      </c>
      <c r="Z4" s="30" t="str">
        <f>IFERROR(IF($Z$2="","",DATE('Bin Count Summary'!$H$11,MONTH(DATEVALUE('Bin Count Summary'!$G$11&amp;" 1")),1)),"Define month to check")</f>
        <v/>
      </c>
      <c r="AA4" s="60">
        <f>IFERROR(IF('Bin Count Data'!AA4="",0,VALUE('Bin Count Data'!AA4)),0)</f>
        <v>0</v>
      </c>
      <c r="AB4" s="59">
        <f>IFERROR(IF('Bin Count Data'!AB4="",0,VALUE('Bin Count Data'!AB4)),0)</f>
        <v>0</v>
      </c>
      <c r="AC4" s="6">
        <f>IFERROR(IF('Bin Count Data'!AA4/MAX(BinCountData5)&gt;'Bin Count Data'!AB4/MAX(BinCountData5),ABS(('Bin Count Data'!AB4-'Bin Count Data'!AA4)/'Bin Count Data'!AA4),ABS(('Bin Count Data'!AB4-'Bin Count Data'!AA4)/'Bin Count Data'!AB4)),0)</f>
        <v>0</v>
      </c>
      <c r="AD4" s="61">
        <f>IFERROR(IF(AND('Bin Count Data'!AA4&gt;0,'Bin Count Data'!AA4='Bin Count Data'!AB4),1,MAX('Bin Count Data'!AA4,'Bin Count Data'!AB4)/MAX(BinCountData5)),0)</f>
        <v>0</v>
      </c>
      <c r="AF4" s="30" t="str">
        <f>IFERROR(IF($AF$2="","",DATE('Bin Count Summary'!$H$12,MONTH(DATEVALUE('Bin Count Summary'!$G$12&amp;" 1")),1)),"Define month to check")</f>
        <v/>
      </c>
      <c r="AG4" s="60">
        <f>IFERROR(IF('Bin Count Data'!AG4="",0,VALUE('Bin Count Data'!AG4)),0)</f>
        <v>0</v>
      </c>
      <c r="AH4" s="59">
        <f>IFERROR(IF('Bin Count Data'!AH4="",0,VALUE('Bin Count Data'!AH4)),0)</f>
        <v>0</v>
      </c>
      <c r="AI4" s="6">
        <f>IFERROR(IF('Bin Count Data'!AG4/MAX(BinCountData6)&gt;'Bin Count Data'!AH4/MAX(BinCountData6),ABS(('Bin Count Data'!AH4-'Bin Count Data'!AG4)/'Bin Count Data'!AG4),ABS(('Bin Count Data'!AH4-'Bin Count Data'!AG4)/'Bin Count Data'!AH4)),0)</f>
        <v>0</v>
      </c>
      <c r="AJ4" s="61">
        <f>IFERROR(IF(AND('Bin Count Data'!AG4&gt;0,'Bin Count Data'!AG4='Bin Count Data'!AH4),1,MAX('Bin Count Data'!AG4,'Bin Count Data'!AH4)/MAX(BinCountData6)),0)</f>
        <v>0</v>
      </c>
      <c r="AL4" s="30" t="str">
        <f>IFERROR(IF($AL$2="","",DATE('Bin Count Summary'!$H$13,MONTH(DATEVALUE('Bin Count Summary'!$G$13&amp;" 1")),1)),"Define month to check")</f>
        <v/>
      </c>
      <c r="AM4" s="60">
        <f>IFERROR(IF('Bin Count Data'!AM4="",0,VALUE('Bin Count Data'!AM4)),0)</f>
        <v>0</v>
      </c>
      <c r="AN4" s="59">
        <f>IFERROR(IF('Bin Count Data'!AN4="",0,VALUE('Bin Count Data'!AN4)),0)</f>
        <v>0</v>
      </c>
      <c r="AO4" s="6">
        <f>IFERROR(IF('Bin Count Data'!AM4/MAX(BinCountData7)&gt;'Bin Count Data'!AN4/MAX(BinCountData7),ABS(('Bin Count Data'!AN4-'Bin Count Data'!AM4)/'Bin Count Data'!AM4),ABS(('Bin Count Data'!AN4-'Bin Count Data'!AM4)/'Bin Count Data'!AN4)),0)</f>
        <v>0</v>
      </c>
      <c r="AP4" s="61">
        <f>IFERROR(IF(AND('Bin Count Data'!AM4&gt;0,'Bin Count Data'!AM4='Bin Count Data'!AN4),1,MAX('Bin Count Data'!AM4,'Bin Count Data'!AN4)/MAX(BinCountData7)),0)</f>
        <v>0</v>
      </c>
      <c r="AR4" s="30" t="str">
        <f>IFERROR(IF($AR$2="","",DATE('Bin Count Summary'!$H$14,MONTH(DATEVALUE('Bin Count Summary'!$G$14&amp;" 1")),1)),"Define month to check")</f>
        <v/>
      </c>
      <c r="AS4" s="60">
        <f>IFERROR(IF('Bin Count Data'!AS4="",0,VALUE('Bin Count Data'!AS4)),0)</f>
        <v>0</v>
      </c>
      <c r="AT4" s="59">
        <f>IFERROR(IF('Bin Count Data'!AT4="",0,VALUE('Bin Count Data'!AT4)),0)</f>
        <v>0</v>
      </c>
      <c r="AU4" s="6">
        <f>IFERROR(IF('Bin Count Data'!AS4/MAX(BinCountData8)&gt;'Bin Count Data'!AT4/MAX(BinCountData8),ABS(('Bin Count Data'!AT4-'Bin Count Data'!AS4)/'Bin Count Data'!AS4),ABS(('Bin Count Data'!AT4-'Bin Count Data'!AS4)/'Bin Count Data'!AT4)),0)</f>
        <v>0</v>
      </c>
      <c r="AV4" s="61">
        <f>IFERROR(IF(AND('Bin Count Data'!AS4&gt;0,'Bin Count Data'!AS4='Bin Count Data'!AT4),1,MAX('Bin Count Data'!AS4,'Bin Count Data'!AT4)/MAX(BinCountData8)),0)</f>
        <v>0</v>
      </c>
      <c r="AX4" s="30" t="str">
        <f>IFERROR(IF($AX$2="","",DATE('Bin Count Summary'!$H$15,MONTH(DATEVALUE('Bin Count Summary'!$G$15&amp;" 1")),1)),"Define month to check")</f>
        <v/>
      </c>
      <c r="AY4" s="60">
        <f>IFERROR(IF('Bin Count Data'!AY4="",0,VALUE('Bin Count Data'!AY4)),0)</f>
        <v>0</v>
      </c>
      <c r="AZ4" s="59">
        <f>IFERROR(IF('Bin Count Data'!AZ4="",0,VALUE('Bin Count Data'!AZ4)),0)</f>
        <v>0</v>
      </c>
      <c r="BA4" s="6">
        <f>IFERROR(IF('Bin Count Data'!AY4/MAX(BinCountData9)&gt;'Bin Count Data'!AZ4/MAX(BinCountData9),ABS(('Bin Count Data'!AZ4-'Bin Count Data'!AY4)/'Bin Count Data'!AY4),ABS(('Bin Count Data'!AZ4-'Bin Count Data'!AY4)/'Bin Count Data'!AZ4)),0)</f>
        <v>0</v>
      </c>
      <c r="BB4" s="61">
        <f>IFERROR(IF(AND('Bin Count Data'!AY4&gt;0,'Bin Count Data'!AY4='Bin Count Data'!AZ4),1,MAX('Bin Count Data'!AY4,'Bin Count Data'!AZ4)/MAX(BinCountData9)),0)</f>
        <v>0</v>
      </c>
      <c r="BD4" s="30" t="str">
        <f>IFERROR(IF($BD$2="","",DATE('Bin Count Summary'!$H$16,MONTH(DATEVALUE('Bin Count Summary'!$G$16&amp;" 1")),1)),"Define month to check")</f>
        <v/>
      </c>
      <c r="BE4" s="60">
        <f>IFERROR(IF('Bin Count Data'!BE4="",0,VALUE('Bin Count Data'!BE4)),0)</f>
        <v>0</v>
      </c>
      <c r="BF4" s="59">
        <f>IFERROR(IF('Bin Count Data'!BF4="",0,VALUE('Bin Count Data'!BF4)),0)</f>
        <v>0</v>
      </c>
      <c r="BG4" s="6">
        <f>IFERROR(IF('Bin Count Data'!BE4/MAX(BinCountData10)&gt;'Bin Count Data'!BF4/MAX(BinCountData10),ABS(('Bin Count Data'!BF4-'Bin Count Data'!BE4)/'Bin Count Data'!BE4),ABS(('Bin Count Data'!BF4-'Bin Count Data'!BE4)/'Bin Count Data'!BF4)),0)</f>
        <v>0</v>
      </c>
      <c r="BH4" s="61">
        <f>IFERROR(IF(AND('Bin Count Data'!BE4&gt;0,'Bin Count Data'!BE4='Bin Count Data'!BF4),1,MAX('Bin Count Data'!BE4,'Bin Count Data'!BF4)/MAX(BinCountData10)),0)</f>
        <v>0</v>
      </c>
      <c r="BJ4" s="30" t="str">
        <f>IFERROR(IF($BJ$2="","",DATE('Bin Count Summary'!$H$18,MONTH(DATEVALUE('Bin Count Summary'!$G$18&amp;" 1")),1)),"Define month to check")</f>
        <v/>
      </c>
      <c r="BK4" s="60">
        <f>IFERROR(IF('Bin Count Data'!BK4="",0,VALUE('Bin Count Data'!BK4)),0)</f>
        <v>0</v>
      </c>
      <c r="BL4" s="59">
        <f>IFERROR(IF('Bin Count Data'!BL4="",0,VALUE('Bin Count Data'!BL4)),0)</f>
        <v>0</v>
      </c>
      <c r="BM4" s="6">
        <f>IFERROR(IF('Bin Count Data'!BK4/MAX(BinCountData11)&gt;'Bin Count Data'!BL4/MAX(BinCountData11),ABS(('Bin Count Data'!BL4-'Bin Count Data'!BK4)/'Bin Count Data'!BK4),ABS(('Bin Count Data'!BL4-'Bin Count Data'!BK4)/'Bin Count Data'!BL4)),0)</f>
        <v>0</v>
      </c>
      <c r="BN4" s="61">
        <f>IFERROR(IF(AND('Bin Count Data'!BK4&gt;0,'Bin Count Data'!BK4='Bin Count Data'!BL4),1,MAX('Bin Count Data'!BK4,'Bin Count Data'!BL4)/MAX(BinCountData11)),0)</f>
        <v>0</v>
      </c>
      <c r="BP4" s="30" t="str">
        <f>IFERROR(IF($BJ$2="","",DATE('Bin Count Summary'!$H$18,MONTH(DATEVALUE('Bin Count Summary'!$G$18&amp;" 1")),1)),"Define month to check")</f>
        <v/>
      </c>
      <c r="BQ4" s="60">
        <f>IFERROR(IF('Bin Count Data'!BQ4="",0,VALUE('Bin Count Data'!BQ4)),0)</f>
        <v>0</v>
      </c>
      <c r="BR4" s="59">
        <f>IFERROR(IF('Bin Count Data'!BR4="",0,VALUE('Bin Count Data'!BR4)),0)</f>
        <v>0</v>
      </c>
      <c r="BS4" s="6">
        <f>IFERROR(IF('Bin Count Data'!BQ4/MAX(BinCountData12)&gt;'Bin Count Data'!BR4/MAX(BinCountData12),ABS(('Bin Count Data'!BR4-'Bin Count Data'!BQ4)/'Bin Count Data'!BQ4),ABS(('Bin Count Data'!BR4-'Bin Count Data'!BQ4)/'Bin Count Data'!BR4)),0)</f>
        <v>0</v>
      </c>
      <c r="BT4" s="61">
        <f>IFERROR(IF(AND('Bin Count Data'!BQ4&gt;0,'Bin Count Data'!BQ4='Bin Count Data'!BR4),1,MAX('Bin Count Data'!BQ4,'Bin Count Data'!BR4)/MAX(BinCountData12)),0)</f>
        <v>0</v>
      </c>
      <c r="BV4" s="30" t="str">
        <f>IFERROR(IF($BJ$2="","",DATE('Bin Count Summary'!$H$18,MONTH(DATEVALUE('Bin Count Summary'!$G$18&amp;" 1")),1)),"Define month to check")</f>
        <v/>
      </c>
      <c r="BW4" s="60">
        <f>IFERROR(IF('Bin Count Data'!BW4="",0,VALUE('Bin Count Data'!BW4)),0)</f>
        <v>0</v>
      </c>
      <c r="BX4" s="59">
        <f>IFERROR(IF('Bin Count Data'!BX4="",0,VALUE('Bin Count Data'!BX4)),0)</f>
        <v>0</v>
      </c>
      <c r="BY4" s="6">
        <f>IFERROR(IF('Bin Count Data'!BW4/MAX(BinCountData13)&gt;'Bin Count Data'!BX4/MAX(BinCountData13),ABS(('Bin Count Data'!BX4-'Bin Count Data'!BW4)/'Bin Count Data'!BW4),ABS(('Bin Count Data'!BX4-'Bin Count Data'!BW4)/'Bin Count Data'!BX4)),0)</f>
        <v>0</v>
      </c>
      <c r="BZ4" s="61">
        <f>IFERROR(IF(AND('Bin Count Data'!BW4&gt;0,'Bin Count Data'!BW4='Bin Count Data'!BX4),1,MAX('Bin Count Data'!BW4,'Bin Count Data'!BX4)/MAX(BinCountData13)),0)</f>
        <v>0</v>
      </c>
      <c r="CB4" s="30" t="str">
        <f>IFERROR(IF($BJ$2="","",DATE('Bin Count Summary'!$H$18,MONTH(DATEVALUE('Bin Count Summary'!$G$18&amp;" 1")),1)),"Define month to check")</f>
        <v/>
      </c>
      <c r="CC4" s="60">
        <f>IFERROR(IF('Bin Count Data'!CC4="",0,VALUE('Bin Count Data'!CC4)),0)</f>
        <v>0</v>
      </c>
      <c r="CD4" s="59">
        <f>IFERROR(IF('Bin Count Data'!CD4="",0,VALUE('Bin Count Data'!CD4)),0)</f>
        <v>0</v>
      </c>
      <c r="CE4" s="6">
        <f>IFERROR(IF('Bin Count Data'!CC4/MAX(BinCountData14)&gt;'Bin Count Data'!CD4/MAX(BinCountData14),ABS(('Bin Count Data'!CD4-'Bin Count Data'!CC4)/'Bin Count Data'!CC4),ABS(('Bin Count Data'!CD4-'Bin Count Data'!CC4)/'Bin Count Data'!CD4)),0)</f>
        <v>0</v>
      </c>
      <c r="CF4" s="61">
        <f>IFERROR(IF(AND('Bin Count Data'!CC4&gt;0,'Bin Count Data'!CC4='Bin Count Data'!CD4),1,MAX('Bin Count Data'!CC4,'Bin Count Data'!CD4)/MAX(BinCountData14)),0)</f>
        <v>0</v>
      </c>
      <c r="CH4" s="30" t="str">
        <f>IFERROR(IF($BJ$2="","",DATE('Bin Count Summary'!$H$18,MONTH(DATEVALUE('Bin Count Summary'!$G$18&amp;" 1")),1)),"Define month to check")</f>
        <v/>
      </c>
      <c r="CI4" s="60">
        <f>IFERROR(IF('Bin Count Data'!CI4="",0,VALUE('Bin Count Data'!CI4)),0)</f>
        <v>0</v>
      </c>
      <c r="CJ4" s="59">
        <f>IFERROR(IF('Bin Count Data'!CJ4="",0,VALUE('Bin Count Data'!CJ4)),0)</f>
        <v>0</v>
      </c>
      <c r="CK4" s="6">
        <f>IFERROR(IF('Bin Count Data'!CI4/MAX(BinCountData15)&gt;'Bin Count Data'!CJ4/MAX(BinCountData15),ABS(('Bin Count Data'!CJ4-'Bin Count Data'!CI4)/'Bin Count Data'!CI4),ABS(('Bin Count Data'!CJ4-'Bin Count Data'!CI4)/'Bin Count Data'!CJ4)),0)</f>
        <v>0</v>
      </c>
      <c r="CL4" s="61">
        <f>IFERROR(IF(AND('Bin Count Data'!CI4&gt;0,'Bin Count Data'!CI4='Bin Count Data'!CJ4),1,MAX('Bin Count Data'!CI4,'Bin Count Data'!CJ4)/MAX(BinCountData15)),0)</f>
        <v>0</v>
      </c>
      <c r="CN4" s="30" t="str">
        <f>IFERROR(IF($BJ$2="","",DATE('Bin Count Summary'!$H$18,MONTH(DATEVALUE('Bin Count Summary'!$G$18&amp;" 1")),1)),"Define month to check")</f>
        <v/>
      </c>
      <c r="CO4" s="60">
        <f>IFERROR(IF('Bin Count Data'!CO4="",0,VALUE('Bin Count Data'!CO4)),0)</f>
        <v>0</v>
      </c>
      <c r="CP4" s="59">
        <f>IFERROR(IF('Bin Count Data'!CP4="",0,VALUE('Bin Count Data'!CP4)),0)</f>
        <v>0</v>
      </c>
      <c r="CQ4" s="6">
        <f>IFERROR(IF('Bin Count Data'!CO4/MAX(BinCountData16)&gt;'Bin Count Data'!CP4/MAX(BinCountData16),ABS(('Bin Count Data'!CP4-'Bin Count Data'!CO4)/'Bin Count Data'!CO4),ABS(('Bin Count Data'!CP4-'Bin Count Data'!CO4)/'Bin Count Data'!CP4)),0)</f>
        <v>0</v>
      </c>
      <c r="CR4" s="61">
        <f>IFERROR(IF(AND('Bin Count Data'!CO4&gt;0,'Bin Count Data'!CO4='Bin Count Data'!CP4),1,MAX('Bin Count Data'!CO4,'Bin Count Data'!CP4)/MAX(BinCountData16)),0)</f>
        <v>0</v>
      </c>
      <c r="CT4" s="30" t="str">
        <f>IFERROR(IF($BJ$2="","",DATE('Bin Count Summary'!$H$18,MONTH(DATEVALUE('Bin Count Summary'!$G$18&amp;" 1")),1)),"Define month to check")</f>
        <v/>
      </c>
      <c r="CU4" s="60">
        <f>IFERROR(IF('Bin Count Data'!CU4="",0,VALUE('Bin Count Data'!CU4)),0)</f>
        <v>0</v>
      </c>
      <c r="CV4" s="59">
        <f>IFERROR(IF('Bin Count Data'!CV4="",0,VALUE('Bin Count Data'!CV4)),0)</f>
        <v>0</v>
      </c>
      <c r="CW4" s="6">
        <f>IFERROR(IF('Bin Count Data'!CU4/MAX(BinCountData17)&gt;'Bin Count Data'!CV4/MAX(BinCountData17),ABS(('Bin Count Data'!CV4-'Bin Count Data'!CU4)/'Bin Count Data'!CU4),ABS(('Bin Count Data'!CV4-'Bin Count Data'!CU4)/'Bin Count Data'!CV4)),0)</f>
        <v>0</v>
      </c>
      <c r="CX4" s="61">
        <f>IFERROR(IF(AND('Bin Count Data'!CU4&gt;0,'Bin Count Data'!CU4='Bin Count Data'!CV4),1,MAX('Bin Count Data'!CU4,'Bin Count Data'!CV4)/MAX(BinCountData17)),0)</f>
        <v>0</v>
      </c>
      <c r="CY4" s="6"/>
      <c r="CZ4" s="30" t="str">
        <f>IFERROR(IF($BJ$2="","",DATE('Bin Count Summary'!$H$18,MONTH(DATEVALUE('Bin Count Summary'!$G$18&amp;" 1")),1)),"Define month to check")</f>
        <v/>
      </c>
      <c r="DA4" s="60">
        <f>IFERROR(IF('Bin Count Data'!DA4="",0,VALUE('Bin Count Data'!DA4)),0)</f>
        <v>0</v>
      </c>
      <c r="DB4" s="59">
        <f>IFERROR(IF('Bin Count Data'!DB4="",0,VALUE('Bin Count Data'!DB4)),0)</f>
        <v>0</v>
      </c>
      <c r="DC4" s="6">
        <f>IFERROR(IF('Bin Count Data'!DA4/MAX(BinCountData18)&gt;'Bin Count Data'!DB4/MAX(BinCountData18),ABS(('Bin Count Data'!DB4-'Bin Count Data'!DA4)/'Bin Count Data'!DA4),ABS(('Bin Count Data'!DB4-'Bin Count Data'!DA4)/'Bin Count Data'!DB4)),0)</f>
        <v>0</v>
      </c>
      <c r="DD4" s="61">
        <f>IFERROR(IF(AND('Bin Count Data'!DA4&gt;0,'Bin Count Data'!DA4='Bin Count Data'!DB4),1,MAX('Bin Count Data'!DA4,'Bin Count Data'!DB4)/MAX(BinCountData18)),0)</f>
        <v>0</v>
      </c>
      <c r="DE4" s="6"/>
      <c r="DF4" s="30" t="str">
        <f>IFERROR(IF($BJ$2="","",DATE('Bin Count Summary'!$H$18,MONTH(DATEVALUE('Bin Count Summary'!$G$18&amp;" 1")),1)),"Define month to check")</f>
        <v/>
      </c>
      <c r="DG4" s="60">
        <f>IFERROR(IF('Bin Count Data'!DG4="",0,VALUE('Bin Count Data'!DG4)),0)</f>
        <v>0</v>
      </c>
      <c r="DH4" s="59">
        <f>IFERROR(IF('Bin Count Data'!DH4="",0,VALUE('Bin Count Data'!DH4)),0)</f>
        <v>0</v>
      </c>
      <c r="DI4" s="6">
        <f>IFERROR(IF('Bin Count Data'!DG4/MAX(BinCountData19)&gt;'Bin Count Data'!DH4/MAX(BinCountData19),ABS(('Bin Count Data'!DH4-'Bin Count Data'!DG4)/'Bin Count Data'!DG4),ABS(('Bin Count Data'!DH4-'Bin Count Data'!DG4)/'Bin Count Data'!DH4)),0)</f>
        <v>0</v>
      </c>
      <c r="DJ4" s="61">
        <f>IFERROR(IF(AND('Bin Count Data'!DG4&gt;0,'Bin Count Data'!DG4='Bin Count Data'!DH4),1,MAX('Bin Count Data'!DG4,'Bin Count Data'!DH4)/MAX(BinCountData19)),0)</f>
        <v>0</v>
      </c>
      <c r="DK4" s="6"/>
      <c r="DL4" s="30" t="str">
        <f>IFERROR(IF($BJ$2="","",DATE('Bin Count Summary'!$H$18,MONTH(DATEVALUE('Bin Count Summary'!$G$18&amp;" 1")),1)),"Define month to check")</f>
        <v/>
      </c>
      <c r="DM4" s="60">
        <f>IFERROR(IF('Bin Count Data'!DM4="",0,VALUE('Bin Count Data'!DM4)),0)</f>
        <v>0</v>
      </c>
      <c r="DN4" s="59">
        <f>IFERROR(IF('Bin Count Data'!DN4="",0,VALUE('Bin Count Data'!DN4)),0)</f>
        <v>0</v>
      </c>
      <c r="DO4" s="6">
        <f>IFERROR(IF('Bin Count Data'!DM4/MAX(BinCountData20)&gt;'Bin Count Data'!DN4/MAX(BinCountData20),ABS(('Bin Count Data'!DN4-'Bin Count Data'!DM4)/'Bin Count Data'!DM4),ABS(('Bin Count Data'!DN4-'Bin Count Data'!DM4)/'Bin Count Data'!DN4)),0)</f>
        <v>0</v>
      </c>
      <c r="DP4" s="61">
        <f>IFERROR(IF(AND('Bin Count Data'!DM4&gt;0,'Bin Count Data'!DM4='Bin Count Data'!DN4),1,MAX('Bin Count Data'!DM4,'Bin Count Data'!DN4)/MAX(BinCountData20)),0)</f>
        <v>0</v>
      </c>
    </row>
    <row r="5" spans="2:120" ht="14.25">
      <c r="B5" s="30" t="str">
        <f>IFERROR(IF(B4="","",IF(B4=EOMONTH($B$4,0),"",B4+1)),"Define month to check")</f>
        <v/>
      </c>
      <c r="C5" s="60">
        <f>IFERROR(IF('Bin Count Data'!C5="",0,VALUE('Bin Count Data'!C5)),0)</f>
        <v>0</v>
      </c>
      <c r="D5" s="59">
        <f>IFERROR(IF('Bin Count Data'!D5="",0,VALUE('Bin Count Data'!D5)),0)</f>
        <v>0</v>
      </c>
      <c r="E5" s="6">
        <f>IFERROR(IF('Bin Count Data'!C5/MAX(BinCountData1)&gt;'Bin Count Data'!D5/MAX(BinCountData1),ABS(('Bin Count Data'!D5-'Bin Count Data'!C5)/'Bin Count Data'!C5),ABS(('Bin Count Data'!D5-'Bin Count Data'!C5)/'Bin Count Data'!D5)),0)</f>
        <v>0</v>
      </c>
      <c r="F5" s="61">
        <f>IFERROR(IF(AND('Bin Count Data'!C5&gt;0,'Bin Count Data'!C5='Bin Count Data'!D5),1,MAX('Bin Count Data'!C5,'Bin Count Data'!D5)/MAX(BinCountData1)),0)</f>
        <v>0</v>
      </c>
      <c r="G5" s="53"/>
      <c r="H5" s="30" t="str">
        <f>IFERROR(IF(H4="","",IF(H4=EOMONTH($H$4,0),"",H4+1)),"Define month to check")</f>
        <v/>
      </c>
      <c r="I5" s="60">
        <f>IFERROR(IF('Bin Count Data'!I5="",0,VALUE('Bin Count Data'!I5)),0)</f>
        <v>0</v>
      </c>
      <c r="J5" s="59">
        <f>IFERROR(IF('Bin Count Data'!J5="",0,VALUE('Bin Count Data'!J5)),0)</f>
        <v>0</v>
      </c>
      <c r="K5" s="6">
        <f>IFERROR(IF('Bin Count Data'!I5/MAX(BinCountData2)&gt;'Bin Count Data'!J5/MAX(BinCountData2),ABS(('Bin Count Data'!J5-'Bin Count Data'!I5)/'Bin Count Data'!I5),ABS(('Bin Count Data'!J5-'Bin Count Data'!I5)/'Bin Count Data'!J5)),0)</f>
        <v>0</v>
      </c>
      <c r="L5" s="61">
        <f>IFERROR(IF(AND('Bin Count Data'!I5&gt;0,'Bin Count Data'!I5='Bin Count Data'!J5),1,MAX('Bin Count Data'!I5,'Bin Count Data'!J5)/MAX(BinCountData2)),0)</f>
        <v>0</v>
      </c>
      <c r="N5" s="30" t="str">
        <f>IFERROR(IF(N4="","",IF(N4=EOMONTH($N$4,0),"",N4+1)),"Define month to check")</f>
        <v/>
      </c>
      <c r="O5" s="60">
        <f>IFERROR(IF('Bin Count Data'!O5="",0,VALUE('Bin Count Data'!O5)),0)</f>
        <v>0</v>
      </c>
      <c r="P5" s="59">
        <f>IFERROR(IF('Bin Count Data'!P5="",0,VALUE('Bin Count Data'!P5)),0)</f>
        <v>0</v>
      </c>
      <c r="Q5" s="6">
        <f>IFERROR(IF('Bin Count Data'!O5/MAX(BinCountData3)&gt;'Bin Count Data'!P5/MAX(BinCountData3),ABS(('Bin Count Data'!P5-'Bin Count Data'!O5)/'Bin Count Data'!O5),ABS(('Bin Count Data'!P5-'Bin Count Data'!O5)/'Bin Count Data'!P5)),0)</f>
        <v>0</v>
      </c>
      <c r="R5" s="61">
        <f>IFERROR(IF(AND('Bin Count Data'!O5&gt;0,'Bin Count Data'!O5='Bin Count Data'!P5),1,MAX('Bin Count Data'!O5,'Bin Count Data'!P5)/MAX(BinCountData3)),0)</f>
        <v>0</v>
      </c>
      <c r="T5" s="30" t="str">
        <f>IFERROR(IF(T4="","",IF(T4=EOMONTH($T$4,0),"",T4+1)),"Define month to check")</f>
        <v/>
      </c>
      <c r="U5" s="60">
        <f>IFERROR(IF('Bin Count Data'!U5="",0,VALUE('Bin Count Data'!U5)),0)</f>
        <v>0</v>
      </c>
      <c r="V5" s="59">
        <f>IFERROR(IF('Bin Count Data'!V5="",0,VALUE('Bin Count Data'!V5)),0)</f>
        <v>0</v>
      </c>
      <c r="W5" s="6">
        <f>IFERROR(IF('Bin Count Data'!U5/MAX(BinCountData4)&gt;'Bin Count Data'!V5/MAX(BinCountData4),ABS(('Bin Count Data'!V5-'Bin Count Data'!U5)/'Bin Count Data'!U5),ABS(('Bin Count Data'!V5-'Bin Count Data'!U5)/'Bin Count Data'!V5)),0)</f>
        <v>0</v>
      </c>
      <c r="X5" s="61">
        <f>IFERROR(IF(AND('Bin Count Data'!U5&gt;0,'Bin Count Data'!U5='Bin Count Data'!V5),1,MAX('Bin Count Data'!U5,'Bin Count Data'!V5)/MAX(BinCountData4)),0)</f>
        <v>0</v>
      </c>
      <c r="Z5" s="30" t="str">
        <f>IFERROR(IF(Z4="","",IF(Z4=EOMONTH($Z$4,0),"",Z4+1)),"Define month to check")</f>
        <v/>
      </c>
      <c r="AA5" s="60">
        <f>IFERROR(IF('Bin Count Data'!AA5="",0,VALUE('Bin Count Data'!AA5)),0)</f>
        <v>0</v>
      </c>
      <c r="AB5" s="59">
        <f>IFERROR(IF('Bin Count Data'!AB5="",0,VALUE('Bin Count Data'!AB5)),0)</f>
        <v>0</v>
      </c>
      <c r="AC5" s="6">
        <f>IFERROR(IF('Bin Count Data'!AA5/MAX(BinCountData5)&gt;'Bin Count Data'!AB5/MAX(BinCountData5),ABS(('Bin Count Data'!AB5-'Bin Count Data'!AA5)/'Bin Count Data'!AA5),ABS(('Bin Count Data'!AB5-'Bin Count Data'!AA5)/'Bin Count Data'!AB5)),0)</f>
        <v>0</v>
      </c>
      <c r="AD5" s="61">
        <f>IFERROR(IF(AND('Bin Count Data'!AA5&gt;0,'Bin Count Data'!AA5='Bin Count Data'!AB5),1,MAX('Bin Count Data'!AA5,'Bin Count Data'!AB5)/MAX(BinCountData5)),0)</f>
        <v>0</v>
      </c>
      <c r="AF5" s="30" t="str">
        <f>IFERROR(IF(AF4="","",IF(AF4=EOMONTH($AF$4,0),"",AF4+1)),"Define month to check")</f>
        <v/>
      </c>
      <c r="AG5" s="60">
        <f>IFERROR(IF('Bin Count Data'!AG5="",0,VALUE('Bin Count Data'!AG5)),0)</f>
        <v>0</v>
      </c>
      <c r="AH5" s="59">
        <f>IFERROR(IF('Bin Count Data'!AH5="",0,VALUE('Bin Count Data'!AH5)),0)</f>
        <v>0</v>
      </c>
      <c r="AI5" s="6">
        <f>IFERROR(IF('Bin Count Data'!AG5/MAX(BinCountData6)&gt;'Bin Count Data'!AH5/MAX(BinCountData6),ABS(('Bin Count Data'!AH5-'Bin Count Data'!AG5)/'Bin Count Data'!AG5),ABS(('Bin Count Data'!AH5-'Bin Count Data'!AG5)/'Bin Count Data'!AH5)),0)</f>
        <v>0</v>
      </c>
      <c r="AJ5" s="61">
        <f>IFERROR(IF(AND('Bin Count Data'!AG5&gt;0,'Bin Count Data'!AG5='Bin Count Data'!AH5),1,MAX('Bin Count Data'!AG5,'Bin Count Data'!AH5)/MAX(BinCountData6)),0)</f>
        <v>0</v>
      </c>
      <c r="AL5" s="30" t="str">
        <f>IFERROR(IF(AL4="","",IF(AL4=EOMONTH($AL$4,0),"",AL4+1)),"Define month to check")</f>
        <v/>
      </c>
      <c r="AM5" s="60">
        <f>IFERROR(IF('Bin Count Data'!AM5="",0,VALUE('Bin Count Data'!AM5)),0)</f>
        <v>0</v>
      </c>
      <c r="AN5" s="59">
        <f>IFERROR(IF('Bin Count Data'!AN5="",0,VALUE('Bin Count Data'!AN5)),0)</f>
        <v>0</v>
      </c>
      <c r="AO5" s="6">
        <f>IFERROR(IF('Bin Count Data'!AM5/MAX(BinCountData7)&gt;'Bin Count Data'!AN5/MAX(BinCountData7),ABS(('Bin Count Data'!AN5-'Bin Count Data'!AM5)/'Bin Count Data'!AM5),ABS(('Bin Count Data'!AN5-'Bin Count Data'!AM5)/'Bin Count Data'!AN5)),0)</f>
        <v>0</v>
      </c>
      <c r="AP5" s="61">
        <f>IFERROR(IF(AND('Bin Count Data'!AM5&gt;0,'Bin Count Data'!AM5='Bin Count Data'!AN5),1,MAX('Bin Count Data'!AM5,'Bin Count Data'!AN5)/MAX(BinCountData7)),0)</f>
        <v>0</v>
      </c>
      <c r="AR5" s="30" t="str">
        <f>IFERROR(IF(AR4="","",IF(AR4=EOMONTH($AR$4,0),"",AR4+1)),"Define month to check")</f>
        <v/>
      </c>
      <c r="AS5" s="60">
        <f>IFERROR(IF('Bin Count Data'!AS5="",0,VALUE('Bin Count Data'!AS5)),0)</f>
        <v>0</v>
      </c>
      <c r="AT5" s="59">
        <f>IFERROR(IF('Bin Count Data'!AT5="",0,VALUE('Bin Count Data'!AT5)),0)</f>
        <v>0</v>
      </c>
      <c r="AU5" s="6">
        <f>IFERROR(IF('Bin Count Data'!AS5/MAX(BinCountData8)&gt;'Bin Count Data'!AT5/MAX(BinCountData8),ABS(('Bin Count Data'!AT5-'Bin Count Data'!AS5)/'Bin Count Data'!AS5),ABS(('Bin Count Data'!AT5-'Bin Count Data'!AS5)/'Bin Count Data'!AT5)),0)</f>
        <v>0</v>
      </c>
      <c r="AV5" s="61">
        <f>IFERROR(IF(AND('Bin Count Data'!AS5&gt;0,'Bin Count Data'!AS5='Bin Count Data'!AT5),1,MAX('Bin Count Data'!AS5,'Bin Count Data'!AT5)/MAX(BinCountData8)),0)</f>
        <v>0</v>
      </c>
      <c r="AX5" s="30" t="str">
        <f>IFERROR(IF(AX4="","",IF(AX4=EOMONTH($AX$4,0),"",AX4+1)),"Define month to check")</f>
        <v/>
      </c>
      <c r="AY5" s="60">
        <f>IFERROR(IF('Bin Count Data'!AY5="",0,VALUE('Bin Count Data'!AY5)),0)</f>
        <v>0</v>
      </c>
      <c r="AZ5" s="59">
        <f>IFERROR(IF('Bin Count Data'!AZ5="",0,VALUE('Bin Count Data'!AZ5)),0)</f>
        <v>0</v>
      </c>
      <c r="BA5" s="6">
        <f>IFERROR(IF('Bin Count Data'!AY5/MAX(BinCountData9)&gt;'Bin Count Data'!AZ5/MAX(BinCountData9),ABS(('Bin Count Data'!AZ5-'Bin Count Data'!AY5)/'Bin Count Data'!AY5),ABS(('Bin Count Data'!AZ5-'Bin Count Data'!AY5)/'Bin Count Data'!AZ5)),0)</f>
        <v>0</v>
      </c>
      <c r="BB5" s="61">
        <f>IFERROR(IF(AND('Bin Count Data'!AY5&gt;0,'Bin Count Data'!AY5='Bin Count Data'!AZ5),1,MAX('Bin Count Data'!AY5,'Bin Count Data'!AZ5)/MAX(BinCountData9)),0)</f>
        <v>0</v>
      </c>
      <c r="BD5" s="30" t="str">
        <f>IFERROR(IF(BD4="","",IF(BD4=EOMONTH($BD$4,0),"",BD4+1)),"Define month to check")</f>
        <v/>
      </c>
      <c r="BE5" s="60">
        <f>IFERROR(IF('Bin Count Data'!BE5="",0,VALUE('Bin Count Data'!BE5)),0)</f>
        <v>0</v>
      </c>
      <c r="BF5" s="59">
        <f>IFERROR(IF('Bin Count Data'!BF5="",0,VALUE('Bin Count Data'!BF5)),0)</f>
        <v>0</v>
      </c>
      <c r="BG5" s="6">
        <f>IFERROR(IF('Bin Count Data'!BE5/MAX(BinCountData10)&gt;'Bin Count Data'!BF5/MAX(BinCountData10),ABS(('Bin Count Data'!BF5-'Bin Count Data'!BE5)/'Bin Count Data'!BE5),ABS(('Bin Count Data'!BF5-'Bin Count Data'!BE5)/'Bin Count Data'!BF5)),0)</f>
        <v>0</v>
      </c>
      <c r="BH5" s="61">
        <f>IFERROR(IF(AND('Bin Count Data'!BE5&gt;0,'Bin Count Data'!BE5='Bin Count Data'!BF5),1,MAX('Bin Count Data'!BE5,'Bin Count Data'!BF5)/MAX(BinCountData10)),0)</f>
        <v>0</v>
      </c>
      <c r="BJ5" s="30" t="str">
        <f>IFERROR(IF(BJ4="","",IF(BJ4=EOMONTH($BJ$4,0),"",BJ4+1)),"Define month to check")</f>
        <v/>
      </c>
      <c r="BK5" s="60">
        <f>IFERROR(IF('Bin Count Data'!BK5="",0,VALUE('Bin Count Data'!BK5)),0)</f>
        <v>0</v>
      </c>
      <c r="BL5" s="59">
        <f>IFERROR(IF('Bin Count Data'!BL5="",0,VALUE('Bin Count Data'!BL5)),0)</f>
        <v>0</v>
      </c>
      <c r="BM5" s="6">
        <f>IFERROR(IF('Bin Count Data'!BK5/MAX(BinCountData11)&gt;'Bin Count Data'!BL5/MAX(BinCountData11),ABS(('Bin Count Data'!BL5-'Bin Count Data'!BK5)/'Bin Count Data'!BK5),ABS(('Bin Count Data'!BL5-'Bin Count Data'!BK5)/'Bin Count Data'!BL5)),0)</f>
        <v>0</v>
      </c>
      <c r="BN5" s="61">
        <f>IFERROR(IF(AND('Bin Count Data'!BK5&gt;0,'Bin Count Data'!BK5='Bin Count Data'!BL5),1,MAX('Bin Count Data'!BK5,'Bin Count Data'!BL5)/MAX(BinCountData11)),0)</f>
        <v>0</v>
      </c>
      <c r="BP5" s="30" t="str">
        <f>IFERROR(IF(BP4="","",IF(BP4=EOMONTH($BJ$4,0),"",BP4+1)),"Define month to check")</f>
        <v/>
      </c>
      <c r="BQ5" s="60">
        <f>IFERROR(IF('Bin Count Data'!BQ5="",0,VALUE('Bin Count Data'!BQ5)),0)</f>
        <v>0</v>
      </c>
      <c r="BR5" s="59">
        <f>IFERROR(IF('Bin Count Data'!BR5="",0,VALUE('Bin Count Data'!BR5)),0)</f>
        <v>0</v>
      </c>
      <c r="BS5" s="6">
        <f>IFERROR(IF('Bin Count Data'!BQ5/MAX(BinCountData12)&gt;'Bin Count Data'!BR5/MAX(BinCountData12),ABS(('Bin Count Data'!BR5-'Bin Count Data'!BQ5)/'Bin Count Data'!BQ5),ABS(('Bin Count Data'!BR5-'Bin Count Data'!BQ5)/'Bin Count Data'!BR5)),0)</f>
        <v>0</v>
      </c>
      <c r="BT5" s="61">
        <f>IFERROR(IF(AND('Bin Count Data'!BQ5&gt;0,'Bin Count Data'!BQ5='Bin Count Data'!BR5),1,MAX('Bin Count Data'!BQ5,'Bin Count Data'!BR5)/MAX(BinCountData12)),0)</f>
        <v>0</v>
      </c>
      <c r="BV5" s="30" t="str">
        <f>IFERROR(IF(BV4="","",IF(BV4=EOMONTH($BJ$4,0),"",BV4+1)),"Define month to check")</f>
        <v/>
      </c>
      <c r="BW5" s="60">
        <f>IFERROR(IF('Bin Count Data'!BW5="",0,VALUE('Bin Count Data'!BW5)),0)</f>
        <v>0</v>
      </c>
      <c r="BX5" s="59">
        <f>IFERROR(IF('Bin Count Data'!BX5="",0,VALUE('Bin Count Data'!BX5)),0)</f>
        <v>0</v>
      </c>
      <c r="BY5" s="6">
        <f>IFERROR(IF('Bin Count Data'!BW5/MAX(BinCountData13)&gt;'Bin Count Data'!BX5/MAX(BinCountData13),ABS(('Bin Count Data'!BX5-'Bin Count Data'!BW5)/'Bin Count Data'!BW5),ABS(('Bin Count Data'!BX5-'Bin Count Data'!BW5)/'Bin Count Data'!BX5)),0)</f>
        <v>0</v>
      </c>
      <c r="BZ5" s="61">
        <f>IFERROR(IF(AND('Bin Count Data'!BW5&gt;0,'Bin Count Data'!BW5='Bin Count Data'!BX5),1,MAX('Bin Count Data'!BW5,'Bin Count Data'!BX5)/MAX(BinCountData13)),0)</f>
        <v>0</v>
      </c>
      <c r="CB5" s="30" t="str">
        <f>IFERROR(IF(CB4="","",IF(CB4=EOMONTH($BJ$4,0),"",CB4+1)),"Define month to check")</f>
        <v/>
      </c>
      <c r="CC5" s="60">
        <f>IFERROR(IF('Bin Count Data'!CC5="",0,VALUE('Bin Count Data'!CC5)),0)</f>
        <v>0</v>
      </c>
      <c r="CD5" s="59">
        <f>IFERROR(IF('Bin Count Data'!CD5="",0,VALUE('Bin Count Data'!CD5)),0)</f>
        <v>0</v>
      </c>
      <c r="CE5" s="6">
        <f>IFERROR(IF('Bin Count Data'!CC5/MAX(BinCountData14)&gt;'Bin Count Data'!CD5/MAX(BinCountData14),ABS(('Bin Count Data'!CD5-'Bin Count Data'!CC5)/'Bin Count Data'!CC5),ABS(('Bin Count Data'!CD5-'Bin Count Data'!CC5)/'Bin Count Data'!CD5)),0)</f>
        <v>0</v>
      </c>
      <c r="CF5" s="61">
        <f>IFERROR(IF(AND('Bin Count Data'!CC5&gt;0,'Bin Count Data'!CC5='Bin Count Data'!CD5),1,MAX('Bin Count Data'!CC5,'Bin Count Data'!CD5)/MAX(BinCountData14)),0)</f>
        <v>0</v>
      </c>
      <c r="CH5" s="30" t="str">
        <f>IFERROR(IF(CH4="","",IF(CH4=EOMONTH($BJ$4,0),"",CH4+1)),"Define month to check")</f>
        <v/>
      </c>
      <c r="CI5" s="60">
        <f>IFERROR(IF('Bin Count Data'!CI5="",0,VALUE('Bin Count Data'!CI5)),0)</f>
        <v>0</v>
      </c>
      <c r="CJ5" s="59">
        <f>IFERROR(IF('Bin Count Data'!CJ5="",0,VALUE('Bin Count Data'!CJ5)),0)</f>
        <v>0</v>
      </c>
      <c r="CK5" s="6">
        <f>IFERROR(IF('Bin Count Data'!CI5/MAX(BinCountData15)&gt;'Bin Count Data'!CJ5/MAX(BinCountData15),ABS(('Bin Count Data'!CJ5-'Bin Count Data'!CI5)/'Bin Count Data'!CI5),ABS(('Bin Count Data'!CJ5-'Bin Count Data'!CI5)/'Bin Count Data'!CJ5)),0)</f>
        <v>0</v>
      </c>
      <c r="CL5" s="61">
        <f>IFERROR(IF(AND('Bin Count Data'!CI5&gt;0,'Bin Count Data'!CI5='Bin Count Data'!CJ5),1,MAX('Bin Count Data'!CI5,'Bin Count Data'!CJ5)/MAX(BinCountData15)),0)</f>
        <v>0</v>
      </c>
      <c r="CN5" s="30" t="str">
        <f>IFERROR(IF(CN4="","",IF(CN4=EOMONTH($BJ$4,0),"",CN4+1)),"Define month to check")</f>
        <v/>
      </c>
      <c r="CO5" s="60">
        <f>IFERROR(IF('Bin Count Data'!CO5="",0,VALUE('Bin Count Data'!CO5)),0)</f>
        <v>0</v>
      </c>
      <c r="CP5" s="59">
        <f>IFERROR(IF('Bin Count Data'!CP5="",0,VALUE('Bin Count Data'!CP5)),0)</f>
        <v>0</v>
      </c>
      <c r="CQ5" s="6">
        <f>IFERROR(IF('Bin Count Data'!CO5/MAX(BinCountData16)&gt;'Bin Count Data'!CP5/MAX(BinCountData16),ABS(('Bin Count Data'!CP5-'Bin Count Data'!CO5)/'Bin Count Data'!CO5),ABS(('Bin Count Data'!CP5-'Bin Count Data'!CO5)/'Bin Count Data'!CP5)),0)</f>
        <v>0</v>
      </c>
      <c r="CR5" s="61">
        <f>IFERROR(IF(AND('Bin Count Data'!CO5&gt;0,'Bin Count Data'!CO5='Bin Count Data'!CP5),1,MAX('Bin Count Data'!CO5,'Bin Count Data'!CP5)/MAX(BinCountData16)),0)</f>
        <v>0</v>
      </c>
      <c r="CT5" s="30" t="str">
        <f>IFERROR(IF(CT4="","",IF(CT4=EOMONTH($BJ$4,0),"",CT4+1)),"Define month to check")</f>
        <v/>
      </c>
      <c r="CU5" s="60">
        <f>IFERROR(IF('Bin Count Data'!CU5="",0,VALUE('Bin Count Data'!CU5)),0)</f>
        <v>0</v>
      </c>
      <c r="CV5" s="59">
        <f>IFERROR(IF('Bin Count Data'!CV5="",0,VALUE('Bin Count Data'!CV5)),0)</f>
        <v>0</v>
      </c>
      <c r="CW5" s="6">
        <f>IFERROR(IF('Bin Count Data'!CU5/MAX(BinCountData17)&gt;'Bin Count Data'!CV5/MAX(BinCountData17),ABS(('Bin Count Data'!CV5-'Bin Count Data'!CU5)/'Bin Count Data'!CU5),ABS(('Bin Count Data'!CV5-'Bin Count Data'!CU5)/'Bin Count Data'!CV5)),0)</f>
        <v>0</v>
      </c>
      <c r="CX5" s="61">
        <f>IFERROR(IF(AND('Bin Count Data'!CU5&gt;0,'Bin Count Data'!CU5='Bin Count Data'!CV5),1,MAX('Bin Count Data'!CU5,'Bin Count Data'!CV5)/MAX(BinCountData17)),0)</f>
        <v>0</v>
      </c>
      <c r="CY5" s="6"/>
      <c r="CZ5" s="30" t="str">
        <f>IFERROR(IF(CZ4="","",IF(CZ4=EOMONTH($BJ$4,0),"",CZ4+1)),"Define month to check")</f>
        <v/>
      </c>
      <c r="DA5" s="60">
        <f>IFERROR(IF('Bin Count Data'!DA5="",0,VALUE('Bin Count Data'!DA5)),0)</f>
        <v>0</v>
      </c>
      <c r="DB5" s="59">
        <f>IFERROR(IF('Bin Count Data'!DB5="",0,VALUE('Bin Count Data'!DB5)),0)</f>
        <v>0</v>
      </c>
      <c r="DC5" s="6">
        <f>IFERROR(IF('Bin Count Data'!DA5/MAX(BinCountData18)&gt;'Bin Count Data'!DB5/MAX(BinCountData18),ABS(('Bin Count Data'!DB5-'Bin Count Data'!DA5)/'Bin Count Data'!DA5),ABS(('Bin Count Data'!DB5-'Bin Count Data'!DA5)/'Bin Count Data'!DB5)),0)</f>
        <v>0</v>
      </c>
      <c r="DD5" s="61">
        <f>IFERROR(IF(AND('Bin Count Data'!DA5&gt;0,'Bin Count Data'!DA5='Bin Count Data'!DB5),1,MAX('Bin Count Data'!DA5,'Bin Count Data'!DB5)/MAX(BinCountData18)),0)</f>
        <v>0</v>
      </c>
      <c r="DE5" s="6"/>
      <c r="DF5" s="30" t="str">
        <f>IFERROR(IF(DF4="","",IF(DF4=EOMONTH($BJ$4,0),"",DF4+1)),"Define month to check")</f>
        <v/>
      </c>
      <c r="DG5" s="60">
        <f>IFERROR(IF('Bin Count Data'!DG5="",0,VALUE('Bin Count Data'!DG5)),0)</f>
        <v>0</v>
      </c>
      <c r="DH5" s="59">
        <f>IFERROR(IF('Bin Count Data'!DH5="",0,VALUE('Bin Count Data'!DH5)),0)</f>
        <v>0</v>
      </c>
      <c r="DI5" s="6">
        <f>IFERROR(IF('Bin Count Data'!DG5/MAX(BinCountData19)&gt;'Bin Count Data'!DH5/MAX(BinCountData19),ABS(('Bin Count Data'!DH5-'Bin Count Data'!DG5)/'Bin Count Data'!DG5),ABS(('Bin Count Data'!DH5-'Bin Count Data'!DG5)/'Bin Count Data'!DH5)),0)</f>
        <v>0</v>
      </c>
      <c r="DJ5" s="61">
        <f>IFERROR(IF(AND('Bin Count Data'!DG5&gt;0,'Bin Count Data'!DG5='Bin Count Data'!DH5),1,MAX('Bin Count Data'!DG5,'Bin Count Data'!DH5)/MAX(BinCountData19)),0)</f>
        <v>0</v>
      </c>
      <c r="DK5" s="6"/>
      <c r="DL5" s="30" t="str">
        <f>IFERROR(IF(DL4="","",IF(DL4=EOMONTH($BJ$4,0),"",DL4+1)),"Define month to check")</f>
        <v/>
      </c>
      <c r="DM5" s="60">
        <f>IFERROR(IF('Bin Count Data'!DM5="",0,VALUE('Bin Count Data'!DM5)),0)</f>
        <v>0</v>
      </c>
      <c r="DN5" s="59">
        <f>IFERROR(IF('Bin Count Data'!DN5="",0,VALUE('Bin Count Data'!DN5)),0)</f>
        <v>0</v>
      </c>
      <c r="DO5" s="6">
        <f>IFERROR(IF('Bin Count Data'!DM5/MAX(BinCountData20)&gt;'Bin Count Data'!DN5/MAX(BinCountData20),ABS(('Bin Count Data'!DN5-'Bin Count Data'!DM5)/'Bin Count Data'!DM5),ABS(('Bin Count Data'!DN5-'Bin Count Data'!DM5)/'Bin Count Data'!DN5)),0)</f>
        <v>0</v>
      </c>
      <c r="DP5" s="61">
        <f>IFERROR(IF(AND('Bin Count Data'!DM5&gt;0,'Bin Count Data'!DM5='Bin Count Data'!DN5),1,MAX('Bin Count Data'!DM5,'Bin Count Data'!DN5)/MAX(BinCountData20)),0)</f>
        <v>0</v>
      </c>
    </row>
    <row r="6" spans="2:120" ht="14.25">
      <c r="B6" s="30" t="str">
        <f t="shared" ref="B6:B34" si="0">IFERROR(IF(B5="","",IF(B5=EOMONTH($B$4,0),"",B5+1)),"Define month to check")</f>
        <v/>
      </c>
      <c r="C6" s="60">
        <f>IFERROR(IF('Bin Count Data'!C6="",0,VALUE('Bin Count Data'!C6)),0)</f>
        <v>0</v>
      </c>
      <c r="D6" s="59">
        <f>IFERROR(IF('Bin Count Data'!D6="",0,VALUE('Bin Count Data'!D6)),0)</f>
        <v>0</v>
      </c>
      <c r="E6" s="6">
        <f>IFERROR(IF('Bin Count Data'!C6/MAX(BinCountData1)&gt;'Bin Count Data'!D6/MAX(BinCountData1),ABS(('Bin Count Data'!D6-'Bin Count Data'!C6)/'Bin Count Data'!C6),ABS(('Bin Count Data'!D6-'Bin Count Data'!C6)/'Bin Count Data'!D6)),0)</f>
        <v>0</v>
      </c>
      <c r="F6" s="61">
        <f>IFERROR(IF(AND('Bin Count Data'!C6&gt;0,'Bin Count Data'!C6='Bin Count Data'!D6),1,MAX('Bin Count Data'!C6,'Bin Count Data'!D6)/MAX(BinCountData1)),0)</f>
        <v>0</v>
      </c>
      <c r="G6" s="53"/>
      <c r="H6" s="30" t="str">
        <f t="shared" ref="H6:H34" si="1">IFERROR(IF(H5="","",IF(H5=EOMONTH($H$4,0),"",H5+1)),"Define month to check")</f>
        <v/>
      </c>
      <c r="I6" s="60">
        <f>IFERROR(IF('Bin Count Data'!I6="",0,VALUE('Bin Count Data'!I6)),0)</f>
        <v>0</v>
      </c>
      <c r="J6" s="59">
        <f>IFERROR(IF('Bin Count Data'!J6="",0,VALUE('Bin Count Data'!J6)),0)</f>
        <v>0</v>
      </c>
      <c r="K6" s="6">
        <f>IFERROR(IF('Bin Count Data'!I6/MAX(BinCountData2)&gt;'Bin Count Data'!J6/MAX(BinCountData2),ABS(('Bin Count Data'!J6-'Bin Count Data'!I6)/'Bin Count Data'!I6),ABS(('Bin Count Data'!J6-'Bin Count Data'!I6)/'Bin Count Data'!J6)),0)</f>
        <v>0</v>
      </c>
      <c r="L6" s="61">
        <f>IFERROR(IF(AND('Bin Count Data'!I6&gt;0,'Bin Count Data'!I6='Bin Count Data'!J6),1,MAX('Bin Count Data'!I6,'Bin Count Data'!J6)/MAX(BinCountData2)),0)</f>
        <v>0</v>
      </c>
      <c r="N6" s="30" t="str">
        <f t="shared" ref="N6:N34" si="2">IFERROR(IF(N5="","",IF(N5=EOMONTH($N$4,0),"",N5+1)),"Define month to check")</f>
        <v/>
      </c>
      <c r="O6" s="60">
        <f>IFERROR(IF('Bin Count Data'!O6="",0,VALUE('Bin Count Data'!O6)),0)</f>
        <v>0</v>
      </c>
      <c r="P6" s="59">
        <f>IFERROR(IF('Bin Count Data'!P6="",0,VALUE('Bin Count Data'!P6)),0)</f>
        <v>0</v>
      </c>
      <c r="Q6" s="6">
        <f>IFERROR(IF('Bin Count Data'!O6/MAX(BinCountData3)&gt;'Bin Count Data'!P6/MAX(BinCountData3),ABS(('Bin Count Data'!P6-'Bin Count Data'!O6)/'Bin Count Data'!O6),ABS(('Bin Count Data'!P6-'Bin Count Data'!O6)/'Bin Count Data'!P6)),0)</f>
        <v>0</v>
      </c>
      <c r="R6" s="61">
        <f>IFERROR(IF(AND('Bin Count Data'!O6&gt;0,'Bin Count Data'!O6='Bin Count Data'!P6),1,MAX('Bin Count Data'!O6,'Bin Count Data'!P6)/MAX(BinCountData3)),0)</f>
        <v>0</v>
      </c>
      <c r="T6" s="30" t="str">
        <f t="shared" ref="T6:T34" si="3">IFERROR(IF(T5="","",IF(T5=EOMONTH($T$4,0),"",T5+1)),"Define month to check")</f>
        <v/>
      </c>
      <c r="U6" s="60">
        <f>IFERROR(IF('Bin Count Data'!U6="",0,VALUE('Bin Count Data'!U6)),0)</f>
        <v>0</v>
      </c>
      <c r="V6" s="59">
        <f>IFERROR(IF('Bin Count Data'!V6="",0,VALUE('Bin Count Data'!V6)),0)</f>
        <v>0</v>
      </c>
      <c r="W6" s="6">
        <f>IFERROR(IF('Bin Count Data'!U6/MAX(BinCountData4)&gt;'Bin Count Data'!V6/MAX(BinCountData4),ABS(('Bin Count Data'!V6-'Bin Count Data'!U6)/'Bin Count Data'!U6),ABS(('Bin Count Data'!V6-'Bin Count Data'!U6)/'Bin Count Data'!V6)),0)</f>
        <v>0</v>
      </c>
      <c r="X6" s="61">
        <f>IFERROR(IF(AND('Bin Count Data'!U6&gt;0,'Bin Count Data'!U6='Bin Count Data'!V6),1,MAX('Bin Count Data'!U6,'Bin Count Data'!V6)/MAX(BinCountData4)),0)</f>
        <v>0</v>
      </c>
      <c r="Z6" s="30" t="str">
        <f t="shared" ref="Z6:Z34" si="4">IFERROR(IF(Z5="","",IF(Z5=EOMONTH($Z$4,0),"",Z5+1)),"Define month to check")</f>
        <v/>
      </c>
      <c r="AA6" s="60">
        <f>IFERROR(IF('Bin Count Data'!AA6="",0,VALUE('Bin Count Data'!AA6)),0)</f>
        <v>0</v>
      </c>
      <c r="AB6" s="59">
        <f>IFERROR(IF('Bin Count Data'!AB6="",0,VALUE('Bin Count Data'!AB6)),0)</f>
        <v>0</v>
      </c>
      <c r="AC6" s="6">
        <f>IFERROR(IF('Bin Count Data'!AA6/MAX(BinCountData5)&gt;'Bin Count Data'!AB6/MAX(BinCountData5),ABS(('Bin Count Data'!AB6-'Bin Count Data'!AA6)/'Bin Count Data'!AA6),ABS(('Bin Count Data'!AB6-'Bin Count Data'!AA6)/'Bin Count Data'!AB6)),0)</f>
        <v>0</v>
      </c>
      <c r="AD6" s="61">
        <f>IFERROR(IF(AND('Bin Count Data'!AA6&gt;0,'Bin Count Data'!AA6='Bin Count Data'!AB6),1,MAX('Bin Count Data'!AA6,'Bin Count Data'!AB6)/MAX(BinCountData5)),0)</f>
        <v>0</v>
      </c>
      <c r="AF6" s="30" t="str">
        <f t="shared" ref="AF6:AF34" si="5">IFERROR(IF(AF5="","",IF(AF5=EOMONTH($AF$4,0),"",AF5+1)),"Define month to check")</f>
        <v/>
      </c>
      <c r="AG6" s="60">
        <f>IFERROR(IF('Bin Count Data'!AG6="",0,VALUE('Bin Count Data'!AG6)),0)</f>
        <v>0</v>
      </c>
      <c r="AH6" s="59">
        <f>IFERROR(IF('Bin Count Data'!AH6="",0,VALUE('Bin Count Data'!AH6)),0)</f>
        <v>0</v>
      </c>
      <c r="AI6" s="6">
        <f>IFERROR(IF('Bin Count Data'!AG6/MAX(BinCountData6)&gt;'Bin Count Data'!AH6/MAX(BinCountData6),ABS(('Bin Count Data'!AH6-'Bin Count Data'!AG6)/'Bin Count Data'!AG6),ABS(('Bin Count Data'!AH6-'Bin Count Data'!AG6)/'Bin Count Data'!AH6)),0)</f>
        <v>0</v>
      </c>
      <c r="AJ6" s="61">
        <f>IFERROR(IF(AND('Bin Count Data'!AG6&gt;0,'Bin Count Data'!AG6='Bin Count Data'!AH6),1,MAX('Bin Count Data'!AG6,'Bin Count Data'!AH6)/MAX(BinCountData6)),0)</f>
        <v>0</v>
      </c>
      <c r="AL6" s="30" t="str">
        <f t="shared" ref="AL6:AL34" si="6">IFERROR(IF(AL5="","",IF(AL5=EOMONTH($AL$4,0),"",AL5+1)),"Define month to check")</f>
        <v/>
      </c>
      <c r="AM6" s="60">
        <f>IFERROR(IF('Bin Count Data'!AM6="",0,VALUE('Bin Count Data'!AM6)),0)</f>
        <v>0</v>
      </c>
      <c r="AN6" s="59">
        <f>IFERROR(IF('Bin Count Data'!AN6="",0,VALUE('Bin Count Data'!AN6)),0)</f>
        <v>0</v>
      </c>
      <c r="AO6" s="6">
        <f>IFERROR(IF('Bin Count Data'!AM6/MAX(BinCountData7)&gt;'Bin Count Data'!AN6/MAX(BinCountData7),ABS(('Bin Count Data'!AN6-'Bin Count Data'!AM6)/'Bin Count Data'!AM6),ABS(('Bin Count Data'!AN6-'Bin Count Data'!AM6)/'Bin Count Data'!AN6)),0)</f>
        <v>0</v>
      </c>
      <c r="AP6" s="61">
        <f>IFERROR(IF(AND('Bin Count Data'!AM6&gt;0,'Bin Count Data'!AM6='Bin Count Data'!AN6),1,MAX('Bin Count Data'!AM6,'Bin Count Data'!AN6)/MAX(BinCountData7)),0)</f>
        <v>0</v>
      </c>
      <c r="AR6" s="30" t="str">
        <f t="shared" ref="AR6:AR34" si="7">IFERROR(IF(AR5="","",IF(AR5=EOMONTH($AR$4,0),"",AR5+1)),"Define month to check")</f>
        <v/>
      </c>
      <c r="AS6" s="60">
        <f>IFERROR(IF('Bin Count Data'!AS6="",0,VALUE('Bin Count Data'!AS6)),0)</f>
        <v>0</v>
      </c>
      <c r="AT6" s="59">
        <f>IFERROR(IF('Bin Count Data'!AT6="",0,VALUE('Bin Count Data'!AT6)),0)</f>
        <v>0</v>
      </c>
      <c r="AU6" s="6">
        <f>IFERROR(IF('Bin Count Data'!AS6/MAX(BinCountData8)&gt;'Bin Count Data'!AT6/MAX(BinCountData8),ABS(('Bin Count Data'!AT6-'Bin Count Data'!AS6)/'Bin Count Data'!AS6),ABS(('Bin Count Data'!AT6-'Bin Count Data'!AS6)/'Bin Count Data'!AT6)),0)</f>
        <v>0</v>
      </c>
      <c r="AV6" s="61">
        <f>IFERROR(IF(AND('Bin Count Data'!AS6&gt;0,'Bin Count Data'!AS6='Bin Count Data'!AT6),1,MAX('Bin Count Data'!AS6,'Bin Count Data'!AT6)/MAX(BinCountData8)),0)</f>
        <v>0</v>
      </c>
      <c r="AX6" s="30" t="str">
        <f t="shared" ref="AX6:AX34" si="8">IFERROR(IF(AX5="","",IF(AX5=EOMONTH($AX$4,0),"",AX5+1)),"Define month to check")</f>
        <v/>
      </c>
      <c r="AY6" s="60">
        <f>IFERROR(IF('Bin Count Data'!AY6="",0,VALUE('Bin Count Data'!AY6)),0)</f>
        <v>0</v>
      </c>
      <c r="AZ6" s="59">
        <f>IFERROR(IF('Bin Count Data'!AZ6="",0,VALUE('Bin Count Data'!AZ6)),0)</f>
        <v>0</v>
      </c>
      <c r="BA6" s="6">
        <f>IFERROR(IF('Bin Count Data'!AY6/MAX(BinCountData9)&gt;'Bin Count Data'!AZ6/MAX(BinCountData9),ABS(('Bin Count Data'!AZ6-'Bin Count Data'!AY6)/'Bin Count Data'!AY6),ABS(('Bin Count Data'!AZ6-'Bin Count Data'!AY6)/'Bin Count Data'!AZ6)),0)</f>
        <v>0</v>
      </c>
      <c r="BB6" s="61">
        <f>IFERROR(IF(AND('Bin Count Data'!AY6&gt;0,'Bin Count Data'!AY6='Bin Count Data'!AZ6),1,MAX('Bin Count Data'!AY6,'Bin Count Data'!AZ6)/MAX(BinCountData9)),0)</f>
        <v>0</v>
      </c>
      <c r="BD6" s="30" t="str">
        <f t="shared" ref="BD6:BD34" si="9">IFERROR(IF(BD5="","",IF(BD5=EOMONTH($BD$4,0),"",BD5+1)),"Define month to check")</f>
        <v/>
      </c>
      <c r="BE6" s="60">
        <f>IFERROR(IF('Bin Count Data'!BE6="",0,VALUE('Bin Count Data'!BE6)),0)</f>
        <v>0</v>
      </c>
      <c r="BF6" s="59">
        <f>IFERROR(IF('Bin Count Data'!BF6="",0,VALUE('Bin Count Data'!BF6)),0)</f>
        <v>0</v>
      </c>
      <c r="BG6" s="6">
        <f>IFERROR(IF('Bin Count Data'!BE6/MAX(BinCountData10)&gt;'Bin Count Data'!BF6/MAX(BinCountData10),ABS(('Bin Count Data'!BF6-'Bin Count Data'!BE6)/'Bin Count Data'!BE6),ABS(('Bin Count Data'!BF6-'Bin Count Data'!BE6)/'Bin Count Data'!BF6)),0)</f>
        <v>0</v>
      </c>
      <c r="BH6" s="61">
        <f>IFERROR(IF(AND('Bin Count Data'!BE6&gt;0,'Bin Count Data'!BE6='Bin Count Data'!BF6),1,MAX('Bin Count Data'!BE6,'Bin Count Data'!BF6)/MAX(BinCountData10)),0)</f>
        <v>0</v>
      </c>
      <c r="BJ6" s="30" t="str">
        <f t="shared" ref="BJ6:BJ34" si="10">IFERROR(IF(BJ5="","",IF(BJ5=EOMONTH($BJ$4,0),"",BJ5+1)),"Define month to check")</f>
        <v/>
      </c>
      <c r="BK6" s="60">
        <f>IFERROR(IF('Bin Count Data'!BK6="",0,VALUE('Bin Count Data'!BK6)),0)</f>
        <v>0</v>
      </c>
      <c r="BL6" s="59">
        <f>IFERROR(IF('Bin Count Data'!BL6="",0,VALUE('Bin Count Data'!BL6)),0)</f>
        <v>0</v>
      </c>
      <c r="BM6" s="6">
        <f>IFERROR(IF('Bin Count Data'!BK6/MAX(BinCountData11)&gt;'Bin Count Data'!BL6/MAX(BinCountData11),ABS(('Bin Count Data'!BL6-'Bin Count Data'!BK6)/'Bin Count Data'!BK6),ABS(('Bin Count Data'!BL6-'Bin Count Data'!BK6)/'Bin Count Data'!BL6)),0)</f>
        <v>0</v>
      </c>
      <c r="BN6" s="61">
        <f>IFERROR(IF(AND('Bin Count Data'!BK6&gt;0,'Bin Count Data'!BK6='Bin Count Data'!BL6),1,MAX('Bin Count Data'!BK6,'Bin Count Data'!BL6)/MAX(BinCountData11)),0)</f>
        <v>0</v>
      </c>
      <c r="BP6" s="30" t="str">
        <f t="shared" ref="BP6:BP34" si="11">IFERROR(IF(BP5="","",IF(BP5=EOMONTH($BJ$4,0),"",BP5+1)),"Define month to check")</f>
        <v/>
      </c>
      <c r="BQ6" s="60">
        <f>IFERROR(IF('Bin Count Data'!BQ6="",0,VALUE('Bin Count Data'!BQ6)),0)</f>
        <v>0</v>
      </c>
      <c r="BR6" s="59">
        <f>IFERROR(IF('Bin Count Data'!BR6="",0,VALUE('Bin Count Data'!BR6)),0)</f>
        <v>0</v>
      </c>
      <c r="BS6" s="6">
        <f>IFERROR(IF('Bin Count Data'!BQ6/MAX(BinCountData12)&gt;'Bin Count Data'!BR6/MAX(BinCountData12),ABS(('Bin Count Data'!BR6-'Bin Count Data'!BQ6)/'Bin Count Data'!BQ6),ABS(('Bin Count Data'!BR6-'Bin Count Data'!BQ6)/'Bin Count Data'!BR6)),0)</f>
        <v>0</v>
      </c>
      <c r="BT6" s="61">
        <f>IFERROR(IF(AND('Bin Count Data'!BQ6&gt;0,'Bin Count Data'!BQ6='Bin Count Data'!BR6),1,MAX('Bin Count Data'!BQ6,'Bin Count Data'!BR6)/MAX(BinCountData12)),0)</f>
        <v>0</v>
      </c>
      <c r="BV6" s="30" t="str">
        <f t="shared" ref="BV6:BV34" si="12">IFERROR(IF(BV5="","",IF(BV5=EOMONTH($BJ$4,0),"",BV5+1)),"Define month to check")</f>
        <v/>
      </c>
      <c r="BW6" s="60">
        <f>IFERROR(IF('Bin Count Data'!BW6="",0,VALUE('Bin Count Data'!BW6)),0)</f>
        <v>0</v>
      </c>
      <c r="BX6" s="59">
        <f>IFERROR(IF('Bin Count Data'!BX6="",0,VALUE('Bin Count Data'!BX6)),0)</f>
        <v>0</v>
      </c>
      <c r="BY6" s="6">
        <f>IFERROR(IF('Bin Count Data'!BW6/MAX(BinCountData13)&gt;'Bin Count Data'!BX6/MAX(BinCountData13),ABS(('Bin Count Data'!BX6-'Bin Count Data'!BW6)/'Bin Count Data'!BW6),ABS(('Bin Count Data'!BX6-'Bin Count Data'!BW6)/'Bin Count Data'!BX6)),0)</f>
        <v>0</v>
      </c>
      <c r="BZ6" s="61">
        <f>IFERROR(IF(AND('Bin Count Data'!BW6&gt;0,'Bin Count Data'!BW6='Bin Count Data'!BX6),1,MAX('Bin Count Data'!BW6,'Bin Count Data'!BX6)/MAX(BinCountData13)),0)</f>
        <v>0</v>
      </c>
      <c r="CB6" s="30" t="str">
        <f t="shared" ref="CB6:CB34" si="13">IFERROR(IF(CB5="","",IF(CB5=EOMONTH($BJ$4,0),"",CB5+1)),"Define month to check")</f>
        <v/>
      </c>
      <c r="CC6" s="60">
        <f>IFERROR(IF('Bin Count Data'!CC6="",0,VALUE('Bin Count Data'!CC6)),0)</f>
        <v>0</v>
      </c>
      <c r="CD6" s="59">
        <f>IFERROR(IF('Bin Count Data'!CD6="",0,VALUE('Bin Count Data'!CD6)),0)</f>
        <v>0</v>
      </c>
      <c r="CE6" s="6">
        <f>IFERROR(IF('Bin Count Data'!CC6/MAX(BinCountData14)&gt;'Bin Count Data'!CD6/MAX(BinCountData14),ABS(('Bin Count Data'!CD6-'Bin Count Data'!CC6)/'Bin Count Data'!CC6),ABS(('Bin Count Data'!CD6-'Bin Count Data'!CC6)/'Bin Count Data'!CD6)),0)</f>
        <v>0</v>
      </c>
      <c r="CF6" s="61">
        <f>IFERROR(IF(AND('Bin Count Data'!CC6&gt;0,'Bin Count Data'!CC6='Bin Count Data'!CD6),1,MAX('Bin Count Data'!CC6,'Bin Count Data'!CD6)/MAX(BinCountData14)),0)</f>
        <v>0</v>
      </c>
      <c r="CH6" s="30" t="str">
        <f t="shared" ref="CH6:CH34" si="14">IFERROR(IF(CH5="","",IF(CH5=EOMONTH($BJ$4,0),"",CH5+1)),"Define month to check")</f>
        <v/>
      </c>
      <c r="CI6" s="60">
        <f>IFERROR(IF('Bin Count Data'!CI6="",0,VALUE('Bin Count Data'!CI6)),0)</f>
        <v>0</v>
      </c>
      <c r="CJ6" s="59">
        <f>IFERROR(IF('Bin Count Data'!CJ6="",0,VALUE('Bin Count Data'!CJ6)),0)</f>
        <v>0</v>
      </c>
      <c r="CK6" s="6">
        <f>IFERROR(IF('Bin Count Data'!CI6/MAX(BinCountData15)&gt;'Bin Count Data'!CJ6/MAX(BinCountData15),ABS(('Bin Count Data'!CJ6-'Bin Count Data'!CI6)/'Bin Count Data'!CI6),ABS(('Bin Count Data'!CJ6-'Bin Count Data'!CI6)/'Bin Count Data'!CJ6)),0)</f>
        <v>0</v>
      </c>
      <c r="CL6" s="61">
        <f>IFERROR(IF(AND('Bin Count Data'!CI6&gt;0,'Bin Count Data'!CI6='Bin Count Data'!CJ6),1,MAX('Bin Count Data'!CI6,'Bin Count Data'!CJ6)/MAX(BinCountData15)),0)</f>
        <v>0</v>
      </c>
      <c r="CN6" s="30" t="str">
        <f t="shared" ref="CN6:CN34" si="15">IFERROR(IF(CN5="","",IF(CN5=EOMONTH($BJ$4,0),"",CN5+1)),"Define month to check")</f>
        <v/>
      </c>
      <c r="CO6" s="60">
        <f>IFERROR(IF('Bin Count Data'!CO6="",0,VALUE('Bin Count Data'!CO6)),0)</f>
        <v>0</v>
      </c>
      <c r="CP6" s="59">
        <f>IFERROR(IF('Bin Count Data'!CP6="",0,VALUE('Bin Count Data'!CP6)),0)</f>
        <v>0</v>
      </c>
      <c r="CQ6" s="6">
        <f>IFERROR(IF('Bin Count Data'!CO6/MAX(BinCountData16)&gt;'Bin Count Data'!CP6/MAX(BinCountData16),ABS(('Bin Count Data'!CP6-'Bin Count Data'!CO6)/'Bin Count Data'!CO6),ABS(('Bin Count Data'!CP6-'Bin Count Data'!CO6)/'Bin Count Data'!CP6)),0)</f>
        <v>0</v>
      </c>
      <c r="CR6" s="61">
        <f>IFERROR(IF(AND('Bin Count Data'!CO6&gt;0,'Bin Count Data'!CO6='Bin Count Data'!CP6),1,MAX('Bin Count Data'!CO6,'Bin Count Data'!CP6)/MAX(BinCountData16)),0)</f>
        <v>0</v>
      </c>
      <c r="CT6" s="30" t="str">
        <f t="shared" ref="CT6:CT34" si="16">IFERROR(IF(CT5="","",IF(CT5=EOMONTH($BJ$4,0),"",CT5+1)),"Define month to check")</f>
        <v/>
      </c>
      <c r="CU6" s="60">
        <f>IFERROR(IF('Bin Count Data'!CU6="",0,VALUE('Bin Count Data'!CU6)),0)</f>
        <v>0</v>
      </c>
      <c r="CV6" s="59">
        <f>IFERROR(IF('Bin Count Data'!CV6="",0,VALUE('Bin Count Data'!CV6)),0)</f>
        <v>0</v>
      </c>
      <c r="CW6" s="6">
        <f>IFERROR(IF('Bin Count Data'!CU6/MAX(BinCountData17)&gt;'Bin Count Data'!CV6/MAX(BinCountData17),ABS(('Bin Count Data'!CV6-'Bin Count Data'!CU6)/'Bin Count Data'!CU6),ABS(('Bin Count Data'!CV6-'Bin Count Data'!CU6)/'Bin Count Data'!CV6)),0)</f>
        <v>0</v>
      </c>
      <c r="CX6" s="61">
        <f>IFERROR(IF(AND('Bin Count Data'!CU6&gt;0,'Bin Count Data'!CU6='Bin Count Data'!CV6),1,MAX('Bin Count Data'!CU6,'Bin Count Data'!CV6)/MAX(BinCountData17)),0)</f>
        <v>0</v>
      </c>
      <c r="CY6" s="6"/>
      <c r="CZ6" s="30" t="str">
        <f t="shared" ref="CZ6:CZ34" si="17">IFERROR(IF(CZ5="","",IF(CZ5=EOMONTH($BJ$4,0),"",CZ5+1)),"Define month to check")</f>
        <v/>
      </c>
      <c r="DA6" s="60">
        <f>IFERROR(IF('Bin Count Data'!DA6="",0,VALUE('Bin Count Data'!DA6)),0)</f>
        <v>0</v>
      </c>
      <c r="DB6" s="59">
        <f>IFERROR(IF('Bin Count Data'!DB6="",0,VALUE('Bin Count Data'!DB6)),0)</f>
        <v>0</v>
      </c>
      <c r="DC6" s="6">
        <f>IFERROR(IF('Bin Count Data'!DA6/MAX(BinCountData18)&gt;'Bin Count Data'!DB6/MAX(BinCountData18),ABS(('Bin Count Data'!DB6-'Bin Count Data'!DA6)/'Bin Count Data'!DA6),ABS(('Bin Count Data'!DB6-'Bin Count Data'!DA6)/'Bin Count Data'!DB6)),0)</f>
        <v>0</v>
      </c>
      <c r="DD6" s="61">
        <f>IFERROR(IF(AND('Bin Count Data'!DA6&gt;0,'Bin Count Data'!DA6='Bin Count Data'!DB6),1,MAX('Bin Count Data'!DA6,'Bin Count Data'!DB6)/MAX(BinCountData18)),0)</f>
        <v>0</v>
      </c>
      <c r="DE6" s="6"/>
      <c r="DF6" s="30" t="str">
        <f t="shared" ref="DF6:DF34" si="18">IFERROR(IF(DF5="","",IF(DF5=EOMONTH($BJ$4,0),"",DF5+1)),"Define month to check")</f>
        <v/>
      </c>
      <c r="DG6" s="60">
        <f>IFERROR(IF('Bin Count Data'!DG6="",0,VALUE('Bin Count Data'!DG6)),0)</f>
        <v>0</v>
      </c>
      <c r="DH6" s="59">
        <f>IFERROR(IF('Bin Count Data'!DH6="",0,VALUE('Bin Count Data'!DH6)),0)</f>
        <v>0</v>
      </c>
      <c r="DI6" s="6">
        <f>IFERROR(IF('Bin Count Data'!DG6/MAX(BinCountData19)&gt;'Bin Count Data'!DH6/MAX(BinCountData19),ABS(('Bin Count Data'!DH6-'Bin Count Data'!DG6)/'Bin Count Data'!DG6),ABS(('Bin Count Data'!DH6-'Bin Count Data'!DG6)/'Bin Count Data'!DH6)),0)</f>
        <v>0</v>
      </c>
      <c r="DJ6" s="61">
        <f>IFERROR(IF(AND('Bin Count Data'!DG6&gt;0,'Bin Count Data'!DG6='Bin Count Data'!DH6),1,MAX('Bin Count Data'!DG6,'Bin Count Data'!DH6)/MAX(BinCountData19)),0)</f>
        <v>0</v>
      </c>
      <c r="DK6" s="6"/>
      <c r="DL6" s="30" t="str">
        <f t="shared" ref="DL6:DL34" si="19">IFERROR(IF(DL5="","",IF(DL5=EOMONTH($BJ$4,0),"",DL5+1)),"Define month to check")</f>
        <v/>
      </c>
      <c r="DM6" s="60">
        <f>IFERROR(IF('Bin Count Data'!DM6="",0,VALUE('Bin Count Data'!DM6)),0)</f>
        <v>0</v>
      </c>
      <c r="DN6" s="59">
        <f>IFERROR(IF('Bin Count Data'!DN6="",0,VALUE('Bin Count Data'!DN6)),0)</f>
        <v>0</v>
      </c>
      <c r="DO6" s="6">
        <f>IFERROR(IF('Bin Count Data'!DM6/MAX(BinCountData20)&gt;'Bin Count Data'!DN6/MAX(BinCountData20),ABS(('Bin Count Data'!DN6-'Bin Count Data'!DM6)/'Bin Count Data'!DM6),ABS(('Bin Count Data'!DN6-'Bin Count Data'!DM6)/'Bin Count Data'!DN6)),0)</f>
        <v>0</v>
      </c>
      <c r="DP6" s="61">
        <f>IFERROR(IF(AND('Bin Count Data'!DM6&gt;0,'Bin Count Data'!DM6='Bin Count Data'!DN6),1,MAX('Bin Count Data'!DM6,'Bin Count Data'!DN6)/MAX(BinCountData20)),0)</f>
        <v>0</v>
      </c>
    </row>
    <row r="7" spans="2:120" ht="14.25">
      <c r="B7" s="30" t="str">
        <f t="shared" si="0"/>
        <v/>
      </c>
      <c r="C7" s="60">
        <f>IFERROR(IF('Bin Count Data'!C7="",0,VALUE('Bin Count Data'!C7)),0)</f>
        <v>0</v>
      </c>
      <c r="D7" s="59">
        <f>IFERROR(IF('Bin Count Data'!D7="",0,VALUE('Bin Count Data'!D7)),0)</f>
        <v>0</v>
      </c>
      <c r="E7" s="6">
        <f>IFERROR(IF('Bin Count Data'!C7/MAX(BinCountData1)&gt;'Bin Count Data'!D7/MAX(BinCountData1),ABS(('Bin Count Data'!D7-'Bin Count Data'!C7)/'Bin Count Data'!C7),ABS(('Bin Count Data'!D7-'Bin Count Data'!C7)/'Bin Count Data'!D7)),0)</f>
        <v>0</v>
      </c>
      <c r="F7" s="61">
        <f>IFERROR(IF(AND('Bin Count Data'!C7&gt;0,'Bin Count Data'!C7='Bin Count Data'!D7),1,MAX('Bin Count Data'!C7,'Bin Count Data'!D7)/MAX(BinCountData1)),0)</f>
        <v>0</v>
      </c>
      <c r="G7" s="53"/>
      <c r="H7" s="30" t="str">
        <f t="shared" si="1"/>
        <v/>
      </c>
      <c r="I7" s="60">
        <f>IFERROR(IF('Bin Count Data'!I7="",0,VALUE('Bin Count Data'!I7)),0)</f>
        <v>0</v>
      </c>
      <c r="J7" s="59">
        <f>IFERROR(IF('Bin Count Data'!J7="",0,VALUE('Bin Count Data'!J7)),0)</f>
        <v>0</v>
      </c>
      <c r="K7" s="6">
        <f>IFERROR(IF('Bin Count Data'!I7/MAX(BinCountData2)&gt;'Bin Count Data'!J7/MAX(BinCountData2),ABS(('Bin Count Data'!J7-'Bin Count Data'!I7)/'Bin Count Data'!I7),ABS(('Bin Count Data'!J7-'Bin Count Data'!I7)/'Bin Count Data'!J7)),0)</f>
        <v>0</v>
      </c>
      <c r="L7" s="61">
        <f>IFERROR(IF(AND('Bin Count Data'!I7&gt;0,'Bin Count Data'!I7='Bin Count Data'!J7),1,MAX('Bin Count Data'!I7,'Bin Count Data'!J7)/MAX(BinCountData2)),0)</f>
        <v>0</v>
      </c>
      <c r="N7" s="30" t="str">
        <f t="shared" si="2"/>
        <v/>
      </c>
      <c r="O7" s="60">
        <f>IFERROR(IF('Bin Count Data'!O7="",0,VALUE('Bin Count Data'!O7)),0)</f>
        <v>0</v>
      </c>
      <c r="P7" s="59">
        <f>IFERROR(IF('Bin Count Data'!P7="",0,VALUE('Bin Count Data'!P7)),0)</f>
        <v>0</v>
      </c>
      <c r="Q7" s="6">
        <f>IFERROR(IF('Bin Count Data'!O7/MAX(BinCountData3)&gt;'Bin Count Data'!P7/MAX(BinCountData3),ABS(('Bin Count Data'!P7-'Bin Count Data'!O7)/'Bin Count Data'!O7),ABS(('Bin Count Data'!P7-'Bin Count Data'!O7)/'Bin Count Data'!P7)),0)</f>
        <v>0</v>
      </c>
      <c r="R7" s="61">
        <f>IFERROR(IF(AND('Bin Count Data'!O7&gt;0,'Bin Count Data'!O7='Bin Count Data'!P7),1,MAX('Bin Count Data'!O7,'Bin Count Data'!P7)/MAX(BinCountData3)),0)</f>
        <v>0</v>
      </c>
      <c r="T7" s="30" t="str">
        <f t="shared" si="3"/>
        <v/>
      </c>
      <c r="U7" s="60">
        <f>IFERROR(IF('Bin Count Data'!U7="",0,VALUE('Bin Count Data'!U7)),0)</f>
        <v>0</v>
      </c>
      <c r="V7" s="59">
        <f>IFERROR(IF('Bin Count Data'!V7="",0,VALUE('Bin Count Data'!V7)),0)</f>
        <v>0</v>
      </c>
      <c r="W7" s="6">
        <f>IFERROR(IF('Bin Count Data'!U7/MAX(BinCountData4)&gt;'Bin Count Data'!V7/MAX(BinCountData4),ABS(('Bin Count Data'!V7-'Bin Count Data'!U7)/'Bin Count Data'!U7),ABS(('Bin Count Data'!V7-'Bin Count Data'!U7)/'Bin Count Data'!V7)),0)</f>
        <v>0</v>
      </c>
      <c r="X7" s="61">
        <f>IFERROR(IF(AND('Bin Count Data'!U7&gt;0,'Bin Count Data'!U7='Bin Count Data'!V7),1,MAX('Bin Count Data'!U7,'Bin Count Data'!V7)/MAX(BinCountData4)),0)</f>
        <v>0</v>
      </c>
      <c r="Z7" s="30" t="str">
        <f t="shared" si="4"/>
        <v/>
      </c>
      <c r="AA7" s="60">
        <f>IFERROR(IF('Bin Count Data'!AA7="",0,VALUE('Bin Count Data'!AA7)),0)</f>
        <v>0</v>
      </c>
      <c r="AB7" s="59">
        <f>IFERROR(IF('Bin Count Data'!AB7="",0,VALUE('Bin Count Data'!AB7)),0)</f>
        <v>0</v>
      </c>
      <c r="AC7" s="6">
        <f>IFERROR(IF('Bin Count Data'!AA7/MAX(BinCountData5)&gt;'Bin Count Data'!AB7/MAX(BinCountData5),ABS(('Bin Count Data'!AB7-'Bin Count Data'!AA7)/'Bin Count Data'!AA7),ABS(('Bin Count Data'!AB7-'Bin Count Data'!AA7)/'Bin Count Data'!AB7)),0)</f>
        <v>0</v>
      </c>
      <c r="AD7" s="61">
        <f>IFERROR(IF(AND('Bin Count Data'!AA7&gt;0,'Bin Count Data'!AA7='Bin Count Data'!AB7),1,MAX('Bin Count Data'!AA7,'Bin Count Data'!AB7)/MAX(BinCountData5)),0)</f>
        <v>0</v>
      </c>
      <c r="AF7" s="30" t="str">
        <f t="shared" si="5"/>
        <v/>
      </c>
      <c r="AG7" s="60">
        <f>IFERROR(IF('Bin Count Data'!AG7="",0,VALUE('Bin Count Data'!AG7)),0)</f>
        <v>0</v>
      </c>
      <c r="AH7" s="59">
        <f>IFERROR(IF('Bin Count Data'!AH7="",0,VALUE('Bin Count Data'!AH7)),0)</f>
        <v>0</v>
      </c>
      <c r="AI7" s="6">
        <f>IFERROR(IF('Bin Count Data'!AG7/MAX(BinCountData6)&gt;'Bin Count Data'!AH7/MAX(BinCountData6),ABS(('Bin Count Data'!AH7-'Bin Count Data'!AG7)/'Bin Count Data'!AG7),ABS(('Bin Count Data'!AH7-'Bin Count Data'!AG7)/'Bin Count Data'!AH7)),0)</f>
        <v>0</v>
      </c>
      <c r="AJ7" s="61">
        <f>IFERROR(IF(AND('Bin Count Data'!AG7&gt;0,'Bin Count Data'!AG7='Bin Count Data'!AH7),1,MAX('Bin Count Data'!AG7,'Bin Count Data'!AH7)/MAX(BinCountData6)),0)</f>
        <v>0</v>
      </c>
      <c r="AL7" s="30" t="str">
        <f t="shared" si="6"/>
        <v/>
      </c>
      <c r="AM7" s="60">
        <f>IFERROR(IF('Bin Count Data'!AM7="",0,VALUE('Bin Count Data'!AM7)),0)</f>
        <v>0</v>
      </c>
      <c r="AN7" s="59">
        <f>IFERROR(IF('Bin Count Data'!AN7="",0,VALUE('Bin Count Data'!AN7)),0)</f>
        <v>0</v>
      </c>
      <c r="AO7" s="6">
        <f>IFERROR(IF('Bin Count Data'!AM7/MAX(BinCountData7)&gt;'Bin Count Data'!AN7/MAX(BinCountData7),ABS(('Bin Count Data'!AN7-'Bin Count Data'!AM7)/'Bin Count Data'!AM7),ABS(('Bin Count Data'!AN7-'Bin Count Data'!AM7)/'Bin Count Data'!AN7)),0)</f>
        <v>0</v>
      </c>
      <c r="AP7" s="61">
        <f>IFERROR(IF(AND('Bin Count Data'!AM7&gt;0,'Bin Count Data'!AM7='Bin Count Data'!AN7),1,MAX('Bin Count Data'!AM7,'Bin Count Data'!AN7)/MAX(BinCountData7)),0)</f>
        <v>0</v>
      </c>
      <c r="AR7" s="30" t="str">
        <f t="shared" si="7"/>
        <v/>
      </c>
      <c r="AS7" s="60">
        <f>IFERROR(IF('Bin Count Data'!AS7="",0,VALUE('Bin Count Data'!AS7)),0)</f>
        <v>0</v>
      </c>
      <c r="AT7" s="59">
        <f>IFERROR(IF('Bin Count Data'!AT7="",0,VALUE('Bin Count Data'!AT7)),0)</f>
        <v>0</v>
      </c>
      <c r="AU7" s="6">
        <f>IFERROR(IF('Bin Count Data'!AS7/MAX(BinCountData8)&gt;'Bin Count Data'!AT7/MAX(BinCountData8),ABS(('Bin Count Data'!AT7-'Bin Count Data'!AS7)/'Bin Count Data'!AS7),ABS(('Bin Count Data'!AT7-'Bin Count Data'!AS7)/'Bin Count Data'!AT7)),0)</f>
        <v>0</v>
      </c>
      <c r="AV7" s="61">
        <f>IFERROR(IF(AND('Bin Count Data'!AS7&gt;0,'Bin Count Data'!AS7='Bin Count Data'!AT7),1,MAX('Bin Count Data'!AS7,'Bin Count Data'!AT7)/MAX(BinCountData8)),0)</f>
        <v>0</v>
      </c>
      <c r="AX7" s="30" t="str">
        <f t="shared" si="8"/>
        <v/>
      </c>
      <c r="AY7" s="60">
        <f>IFERROR(IF('Bin Count Data'!AY7="",0,VALUE('Bin Count Data'!AY7)),0)</f>
        <v>0</v>
      </c>
      <c r="AZ7" s="59">
        <f>IFERROR(IF('Bin Count Data'!AZ7="",0,VALUE('Bin Count Data'!AZ7)),0)</f>
        <v>0</v>
      </c>
      <c r="BA7" s="6">
        <f>IFERROR(IF('Bin Count Data'!AY7/MAX(BinCountData9)&gt;'Bin Count Data'!AZ7/MAX(BinCountData9),ABS(('Bin Count Data'!AZ7-'Bin Count Data'!AY7)/'Bin Count Data'!AY7),ABS(('Bin Count Data'!AZ7-'Bin Count Data'!AY7)/'Bin Count Data'!AZ7)),0)</f>
        <v>0</v>
      </c>
      <c r="BB7" s="61">
        <f>IFERROR(IF(AND('Bin Count Data'!AY7&gt;0,'Bin Count Data'!AY7='Bin Count Data'!AZ7),1,MAX('Bin Count Data'!AY7,'Bin Count Data'!AZ7)/MAX(BinCountData9)),0)</f>
        <v>0</v>
      </c>
      <c r="BD7" s="30" t="str">
        <f t="shared" si="9"/>
        <v/>
      </c>
      <c r="BE7" s="60">
        <f>IFERROR(IF('Bin Count Data'!BE7="",0,VALUE('Bin Count Data'!BE7)),0)</f>
        <v>0</v>
      </c>
      <c r="BF7" s="59">
        <f>IFERROR(IF('Bin Count Data'!BF7="",0,VALUE('Bin Count Data'!BF7)),0)</f>
        <v>0</v>
      </c>
      <c r="BG7" s="6">
        <f>IFERROR(IF('Bin Count Data'!BE7/MAX(BinCountData10)&gt;'Bin Count Data'!BF7/MAX(BinCountData10),ABS(('Bin Count Data'!BF7-'Bin Count Data'!BE7)/'Bin Count Data'!BE7),ABS(('Bin Count Data'!BF7-'Bin Count Data'!BE7)/'Bin Count Data'!BF7)),0)</f>
        <v>0</v>
      </c>
      <c r="BH7" s="61">
        <f>IFERROR(IF(AND('Bin Count Data'!BE7&gt;0,'Bin Count Data'!BE7='Bin Count Data'!BF7),1,MAX('Bin Count Data'!BE7,'Bin Count Data'!BF7)/MAX(BinCountData10)),0)</f>
        <v>0</v>
      </c>
      <c r="BJ7" s="30" t="str">
        <f t="shared" si="10"/>
        <v/>
      </c>
      <c r="BK7" s="60">
        <f>IFERROR(IF('Bin Count Data'!BK7="",0,VALUE('Bin Count Data'!BK7)),0)</f>
        <v>0</v>
      </c>
      <c r="BL7" s="59">
        <f>IFERROR(IF('Bin Count Data'!BL7="",0,VALUE('Bin Count Data'!BL7)),0)</f>
        <v>0</v>
      </c>
      <c r="BM7" s="6">
        <f>IFERROR(IF('Bin Count Data'!BK7/MAX(BinCountData11)&gt;'Bin Count Data'!BL7/MAX(BinCountData11),ABS(('Bin Count Data'!BL7-'Bin Count Data'!BK7)/'Bin Count Data'!BK7),ABS(('Bin Count Data'!BL7-'Bin Count Data'!BK7)/'Bin Count Data'!BL7)),0)</f>
        <v>0</v>
      </c>
      <c r="BN7" s="61">
        <f>IFERROR(IF(AND('Bin Count Data'!BK7&gt;0,'Bin Count Data'!BK7='Bin Count Data'!BL7),1,MAX('Bin Count Data'!BK7,'Bin Count Data'!BL7)/MAX(BinCountData11)),0)</f>
        <v>0</v>
      </c>
      <c r="BP7" s="30" t="str">
        <f t="shared" si="11"/>
        <v/>
      </c>
      <c r="BQ7" s="60">
        <f>IFERROR(IF('Bin Count Data'!BQ7="",0,VALUE('Bin Count Data'!BQ7)),0)</f>
        <v>0</v>
      </c>
      <c r="BR7" s="59">
        <f>IFERROR(IF('Bin Count Data'!BR7="",0,VALUE('Bin Count Data'!BR7)),0)</f>
        <v>0</v>
      </c>
      <c r="BS7" s="6">
        <f>IFERROR(IF('Bin Count Data'!BQ7/MAX(BinCountData12)&gt;'Bin Count Data'!BR7/MAX(BinCountData12),ABS(('Bin Count Data'!BR7-'Bin Count Data'!BQ7)/'Bin Count Data'!BQ7),ABS(('Bin Count Data'!BR7-'Bin Count Data'!BQ7)/'Bin Count Data'!BR7)),0)</f>
        <v>0</v>
      </c>
      <c r="BT7" s="61">
        <f>IFERROR(IF(AND('Bin Count Data'!BQ7&gt;0,'Bin Count Data'!BQ7='Bin Count Data'!BR7),1,MAX('Bin Count Data'!BQ7,'Bin Count Data'!BR7)/MAX(BinCountData12)),0)</f>
        <v>0</v>
      </c>
      <c r="BV7" s="30" t="str">
        <f t="shared" si="12"/>
        <v/>
      </c>
      <c r="BW7" s="60">
        <f>IFERROR(IF('Bin Count Data'!BW7="",0,VALUE('Bin Count Data'!BW7)),0)</f>
        <v>0</v>
      </c>
      <c r="BX7" s="59">
        <f>IFERROR(IF('Bin Count Data'!BX7="",0,VALUE('Bin Count Data'!BX7)),0)</f>
        <v>0</v>
      </c>
      <c r="BY7" s="6">
        <f>IFERROR(IF('Bin Count Data'!BW7/MAX(BinCountData13)&gt;'Bin Count Data'!BX7/MAX(BinCountData13),ABS(('Bin Count Data'!BX7-'Bin Count Data'!BW7)/'Bin Count Data'!BW7),ABS(('Bin Count Data'!BX7-'Bin Count Data'!BW7)/'Bin Count Data'!BX7)),0)</f>
        <v>0</v>
      </c>
      <c r="BZ7" s="61">
        <f>IFERROR(IF(AND('Bin Count Data'!BW7&gt;0,'Bin Count Data'!BW7='Bin Count Data'!BX7),1,MAX('Bin Count Data'!BW7,'Bin Count Data'!BX7)/MAX(BinCountData13)),0)</f>
        <v>0</v>
      </c>
      <c r="CB7" s="30" t="str">
        <f t="shared" si="13"/>
        <v/>
      </c>
      <c r="CC7" s="60">
        <f>IFERROR(IF('Bin Count Data'!CC7="",0,VALUE('Bin Count Data'!CC7)),0)</f>
        <v>0</v>
      </c>
      <c r="CD7" s="59">
        <f>IFERROR(IF('Bin Count Data'!CD7="",0,VALUE('Bin Count Data'!CD7)),0)</f>
        <v>0</v>
      </c>
      <c r="CE7" s="6">
        <f>IFERROR(IF('Bin Count Data'!CC7/MAX(BinCountData14)&gt;'Bin Count Data'!CD7/MAX(BinCountData14),ABS(('Bin Count Data'!CD7-'Bin Count Data'!CC7)/'Bin Count Data'!CC7),ABS(('Bin Count Data'!CD7-'Bin Count Data'!CC7)/'Bin Count Data'!CD7)),0)</f>
        <v>0</v>
      </c>
      <c r="CF7" s="61">
        <f>IFERROR(IF(AND('Bin Count Data'!CC7&gt;0,'Bin Count Data'!CC7='Bin Count Data'!CD7),1,MAX('Bin Count Data'!CC7,'Bin Count Data'!CD7)/MAX(BinCountData14)),0)</f>
        <v>0</v>
      </c>
      <c r="CH7" s="30" t="str">
        <f t="shared" si="14"/>
        <v/>
      </c>
      <c r="CI7" s="60">
        <f>IFERROR(IF('Bin Count Data'!CI7="",0,VALUE('Bin Count Data'!CI7)),0)</f>
        <v>0</v>
      </c>
      <c r="CJ7" s="59">
        <f>IFERROR(IF('Bin Count Data'!CJ7="",0,VALUE('Bin Count Data'!CJ7)),0)</f>
        <v>0</v>
      </c>
      <c r="CK7" s="6">
        <f>IFERROR(IF('Bin Count Data'!CI7/MAX(BinCountData15)&gt;'Bin Count Data'!CJ7/MAX(BinCountData15),ABS(('Bin Count Data'!CJ7-'Bin Count Data'!CI7)/'Bin Count Data'!CI7),ABS(('Bin Count Data'!CJ7-'Bin Count Data'!CI7)/'Bin Count Data'!CJ7)),0)</f>
        <v>0</v>
      </c>
      <c r="CL7" s="61">
        <f>IFERROR(IF(AND('Bin Count Data'!CI7&gt;0,'Bin Count Data'!CI7='Bin Count Data'!CJ7),1,MAX('Bin Count Data'!CI7,'Bin Count Data'!CJ7)/MAX(BinCountData15)),0)</f>
        <v>0</v>
      </c>
      <c r="CN7" s="30" t="str">
        <f t="shared" si="15"/>
        <v/>
      </c>
      <c r="CO7" s="60">
        <f>IFERROR(IF('Bin Count Data'!CO7="",0,VALUE('Bin Count Data'!CO7)),0)</f>
        <v>0</v>
      </c>
      <c r="CP7" s="59">
        <f>IFERROR(IF('Bin Count Data'!CP7="",0,VALUE('Bin Count Data'!CP7)),0)</f>
        <v>0</v>
      </c>
      <c r="CQ7" s="6">
        <f>IFERROR(IF('Bin Count Data'!CO7/MAX(BinCountData16)&gt;'Bin Count Data'!CP7/MAX(BinCountData16),ABS(('Bin Count Data'!CP7-'Bin Count Data'!CO7)/'Bin Count Data'!CO7),ABS(('Bin Count Data'!CP7-'Bin Count Data'!CO7)/'Bin Count Data'!CP7)),0)</f>
        <v>0</v>
      </c>
      <c r="CR7" s="61">
        <f>IFERROR(IF(AND('Bin Count Data'!CO7&gt;0,'Bin Count Data'!CO7='Bin Count Data'!CP7),1,MAX('Bin Count Data'!CO7,'Bin Count Data'!CP7)/MAX(BinCountData16)),0)</f>
        <v>0</v>
      </c>
      <c r="CT7" s="30" t="str">
        <f t="shared" si="16"/>
        <v/>
      </c>
      <c r="CU7" s="60">
        <f>IFERROR(IF('Bin Count Data'!CU7="",0,VALUE('Bin Count Data'!CU7)),0)</f>
        <v>0</v>
      </c>
      <c r="CV7" s="59">
        <f>IFERROR(IF('Bin Count Data'!CV7="",0,VALUE('Bin Count Data'!CV7)),0)</f>
        <v>0</v>
      </c>
      <c r="CW7" s="6">
        <f>IFERROR(IF('Bin Count Data'!CU7/MAX(BinCountData17)&gt;'Bin Count Data'!CV7/MAX(BinCountData17),ABS(('Bin Count Data'!CV7-'Bin Count Data'!CU7)/'Bin Count Data'!CU7),ABS(('Bin Count Data'!CV7-'Bin Count Data'!CU7)/'Bin Count Data'!CV7)),0)</f>
        <v>0</v>
      </c>
      <c r="CX7" s="61">
        <f>IFERROR(IF(AND('Bin Count Data'!CU7&gt;0,'Bin Count Data'!CU7='Bin Count Data'!CV7),1,MAX('Bin Count Data'!CU7,'Bin Count Data'!CV7)/MAX(BinCountData17)),0)</f>
        <v>0</v>
      </c>
      <c r="CY7" s="6"/>
      <c r="CZ7" s="30" t="str">
        <f t="shared" si="17"/>
        <v/>
      </c>
      <c r="DA7" s="60">
        <f>IFERROR(IF('Bin Count Data'!DA7="",0,VALUE('Bin Count Data'!DA7)),0)</f>
        <v>0</v>
      </c>
      <c r="DB7" s="59">
        <f>IFERROR(IF('Bin Count Data'!DB7="",0,VALUE('Bin Count Data'!DB7)),0)</f>
        <v>0</v>
      </c>
      <c r="DC7" s="6">
        <f>IFERROR(IF('Bin Count Data'!DA7/MAX(BinCountData18)&gt;'Bin Count Data'!DB7/MAX(BinCountData18),ABS(('Bin Count Data'!DB7-'Bin Count Data'!DA7)/'Bin Count Data'!DA7),ABS(('Bin Count Data'!DB7-'Bin Count Data'!DA7)/'Bin Count Data'!DB7)),0)</f>
        <v>0</v>
      </c>
      <c r="DD7" s="61">
        <f>IFERROR(IF(AND('Bin Count Data'!DA7&gt;0,'Bin Count Data'!DA7='Bin Count Data'!DB7),1,MAX('Bin Count Data'!DA7,'Bin Count Data'!DB7)/MAX(BinCountData18)),0)</f>
        <v>0</v>
      </c>
      <c r="DE7" s="6"/>
      <c r="DF7" s="30" t="str">
        <f t="shared" si="18"/>
        <v/>
      </c>
      <c r="DG7" s="60">
        <f>IFERROR(IF('Bin Count Data'!DG7="",0,VALUE('Bin Count Data'!DG7)),0)</f>
        <v>0</v>
      </c>
      <c r="DH7" s="59">
        <f>IFERROR(IF('Bin Count Data'!DH7="",0,VALUE('Bin Count Data'!DH7)),0)</f>
        <v>0</v>
      </c>
      <c r="DI7" s="6">
        <f>IFERROR(IF('Bin Count Data'!DG7/MAX(BinCountData19)&gt;'Bin Count Data'!DH7/MAX(BinCountData19),ABS(('Bin Count Data'!DH7-'Bin Count Data'!DG7)/'Bin Count Data'!DG7),ABS(('Bin Count Data'!DH7-'Bin Count Data'!DG7)/'Bin Count Data'!DH7)),0)</f>
        <v>0</v>
      </c>
      <c r="DJ7" s="61">
        <f>IFERROR(IF(AND('Bin Count Data'!DG7&gt;0,'Bin Count Data'!DG7='Bin Count Data'!DH7),1,MAX('Bin Count Data'!DG7,'Bin Count Data'!DH7)/MAX(BinCountData19)),0)</f>
        <v>0</v>
      </c>
      <c r="DK7" s="6"/>
      <c r="DL7" s="30" t="str">
        <f t="shared" si="19"/>
        <v/>
      </c>
      <c r="DM7" s="60">
        <f>IFERROR(IF('Bin Count Data'!DM7="",0,VALUE('Bin Count Data'!DM7)),0)</f>
        <v>0</v>
      </c>
      <c r="DN7" s="59">
        <f>IFERROR(IF('Bin Count Data'!DN7="",0,VALUE('Bin Count Data'!DN7)),0)</f>
        <v>0</v>
      </c>
      <c r="DO7" s="6">
        <f>IFERROR(IF('Bin Count Data'!DM7/MAX(BinCountData20)&gt;'Bin Count Data'!DN7/MAX(BinCountData20),ABS(('Bin Count Data'!DN7-'Bin Count Data'!DM7)/'Bin Count Data'!DM7),ABS(('Bin Count Data'!DN7-'Bin Count Data'!DM7)/'Bin Count Data'!DN7)),0)</f>
        <v>0</v>
      </c>
      <c r="DP7" s="61">
        <f>IFERROR(IF(AND('Bin Count Data'!DM7&gt;0,'Bin Count Data'!DM7='Bin Count Data'!DN7),1,MAX('Bin Count Data'!DM7,'Bin Count Data'!DN7)/MAX(BinCountData20)),0)</f>
        <v>0</v>
      </c>
    </row>
    <row r="8" spans="2:120" ht="14.25">
      <c r="B8" s="30" t="str">
        <f t="shared" si="0"/>
        <v/>
      </c>
      <c r="C8" s="60">
        <f>IFERROR(IF('Bin Count Data'!C8="",0,VALUE('Bin Count Data'!C8)),0)</f>
        <v>0</v>
      </c>
      <c r="D8" s="59">
        <f>IFERROR(IF('Bin Count Data'!D8="",0,VALUE('Bin Count Data'!D8)),0)</f>
        <v>0</v>
      </c>
      <c r="E8" s="6">
        <f>IFERROR(IF('Bin Count Data'!C8/MAX(BinCountData1)&gt;'Bin Count Data'!D8/MAX(BinCountData1),ABS(('Bin Count Data'!D8-'Bin Count Data'!C8)/'Bin Count Data'!C8),ABS(('Bin Count Data'!D8-'Bin Count Data'!C8)/'Bin Count Data'!D8)),0)</f>
        <v>0</v>
      </c>
      <c r="F8" s="61">
        <f>IFERROR(IF(AND('Bin Count Data'!C8&gt;0,'Bin Count Data'!C8='Bin Count Data'!D8),1,MAX('Bin Count Data'!C8,'Bin Count Data'!D8)/MAX(BinCountData1)),0)</f>
        <v>0</v>
      </c>
      <c r="G8" s="53"/>
      <c r="H8" s="30" t="str">
        <f t="shared" si="1"/>
        <v/>
      </c>
      <c r="I8" s="60">
        <f>IFERROR(IF('Bin Count Data'!I8="",0,VALUE('Bin Count Data'!I8)),0)</f>
        <v>0</v>
      </c>
      <c r="J8" s="59">
        <f>IFERROR(IF('Bin Count Data'!J8="",0,VALUE('Bin Count Data'!J8)),0)</f>
        <v>0</v>
      </c>
      <c r="K8" s="6">
        <f>IFERROR(IF('Bin Count Data'!I8/MAX(BinCountData2)&gt;'Bin Count Data'!J8/MAX(BinCountData2),ABS(('Bin Count Data'!J8-'Bin Count Data'!I8)/'Bin Count Data'!I8),ABS(('Bin Count Data'!J8-'Bin Count Data'!I8)/'Bin Count Data'!J8)),0)</f>
        <v>0</v>
      </c>
      <c r="L8" s="61">
        <f>IFERROR(IF(AND('Bin Count Data'!I8&gt;0,'Bin Count Data'!I8='Bin Count Data'!J8),1,MAX('Bin Count Data'!I8,'Bin Count Data'!J8)/MAX(BinCountData2)),0)</f>
        <v>0</v>
      </c>
      <c r="N8" s="30" t="str">
        <f t="shared" si="2"/>
        <v/>
      </c>
      <c r="O8" s="60">
        <f>IFERROR(IF('Bin Count Data'!O8="",0,VALUE('Bin Count Data'!O8)),0)</f>
        <v>0</v>
      </c>
      <c r="P8" s="59">
        <f>IFERROR(IF('Bin Count Data'!P8="",0,VALUE('Bin Count Data'!P8)),0)</f>
        <v>0</v>
      </c>
      <c r="Q8" s="6">
        <f>IFERROR(IF('Bin Count Data'!O8/MAX(BinCountData3)&gt;'Bin Count Data'!P8/MAX(BinCountData3),ABS(('Bin Count Data'!P8-'Bin Count Data'!O8)/'Bin Count Data'!O8),ABS(('Bin Count Data'!P8-'Bin Count Data'!O8)/'Bin Count Data'!P8)),0)</f>
        <v>0</v>
      </c>
      <c r="R8" s="61">
        <f>IFERROR(IF(AND('Bin Count Data'!O8&gt;0,'Bin Count Data'!O8='Bin Count Data'!P8),1,MAX('Bin Count Data'!O8,'Bin Count Data'!P8)/MAX(BinCountData3)),0)</f>
        <v>0</v>
      </c>
      <c r="T8" s="30" t="str">
        <f t="shared" si="3"/>
        <v/>
      </c>
      <c r="U8" s="60">
        <f>IFERROR(IF('Bin Count Data'!U8="",0,VALUE('Bin Count Data'!U8)),0)</f>
        <v>0</v>
      </c>
      <c r="V8" s="59">
        <f>IFERROR(IF('Bin Count Data'!V8="",0,VALUE('Bin Count Data'!V8)),0)</f>
        <v>0</v>
      </c>
      <c r="W8" s="6">
        <f>IFERROR(IF('Bin Count Data'!U8/MAX(BinCountData4)&gt;'Bin Count Data'!V8/MAX(BinCountData4),ABS(('Bin Count Data'!V8-'Bin Count Data'!U8)/'Bin Count Data'!U8),ABS(('Bin Count Data'!V8-'Bin Count Data'!U8)/'Bin Count Data'!V8)),0)</f>
        <v>0</v>
      </c>
      <c r="X8" s="61">
        <f>IFERROR(IF(AND('Bin Count Data'!U8&gt;0,'Bin Count Data'!U8='Bin Count Data'!V8),1,MAX('Bin Count Data'!U8,'Bin Count Data'!V8)/MAX(BinCountData4)),0)</f>
        <v>0</v>
      </c>
      <c r="Z8" s="30" t="str">
        <f t="shared" si="4"/>
        <v/>
      </c>
      <c r="AA8" s="60">
        <f>IFERROR(IF('Bin Count Data'!AA8="",0,VALUE('Bin Count Data'!AA8)),0)</f>
        <v>0</v>
      </c>
      <c r="AB8" s="59">
        <f>IFERROR(IF('Bin Count Data'!AB8="",0,VALUE('Bin Count Data'!AB8)),0)</f>
        <v>0</v>
      </c>
      <c r="AC8" s="6">
        <f>IFERROR(IF('Bin Count Data'!AA8/MAX(BinCountData5)&gt;'Bin Count Data'!AB8/MAX(BinCountData5),ABS(('Bin Count Data'!AB8-'Bin Count Data'!AA8)/'Bin Count Data'!AA8),ABS(('Bin Count Data'!AB8-'Bin Count Data'!AA8)/'Bin Count Data'!AB8)),0)</f>
        <v>0</v>
      </c>
      <c r="AD8" s="61">
        <f>IFERROR(IF(AND('Bin Count Data'!AA8&gt;0,'Bin Count Data'!AA8='Bin Count Data'!AB8),1,MAX('Bin Count Data'!AA8,'Bin Count Data'!AB8)/MAX(BinCountData5)),0)</f>
        <v>0</v>
      </c>
      <c r="AF8" s="30" t="str">
        <f t="shared" si="5"/>
        <v/>
      </c>
      <c r="AG8" s="60">
        <f>IFERROR(IF('Bin Count Data'!AG8="",0,VALUE('Bin Count Data'!AG8)),0)</f>
        <v>0</v>
      </c>
      <c r="AH8" s="59">
        <f>IFERROR(IF('Bin Count Data'!AH8="",0,VALUE('Bin Count Data'!AH8)),0)</f>
        <v>0</v>
      </c>
      <c r="AI8" s="6">
        <f>IFERROR(IF('Bin Count Data'!AG8/MAX(BinCountData6)&gt;'Bin Count Data'!AH8/MAX(BinCountData6),ABS(('Bin Count Data'!AH8-'Bin Count Data'!AG8)/'Bin Count Data'!AG8),ABS(('Bin Count Data'!AH8-'Bin Count Data'!AG8)/'Bin Count Data'!AH8)),0)</f>
        <v>0</v>
      </c>
      <c r="AJ8" s="61">
        <f>IFERROR(IF(AND('Bin Count Data'!AG8&gt;0,'Bin Count Data'!AG8='Bin Count Data'!AH8),1,MAX('Bin Count Data'!AG8,'Bin Count Data'!AH8)/MAX(BinCountData6)),0)</f>
        <v>0</v>
      </c>
      <c r="AL8" s="30" t="str">
        <f t="shared" si="6"/>
        <v/>
      </c>
      <c r="AM8" s="60">
        <f>IFERROR(IF('Bin Count Data'!AM8="",0,VALUE('Bin Count Data'!AM8)),0)</f>
        <v>0</v>
      </c>
      <c r="AN8" s="59">
        <f>IFERROR(IF('Bin Count Data'!AN8="",0,VALUE('Bin Count Data'!AN8)),0)</f>
        <v>0</v>
      </c>
      <c r="AO8" s="6">
        <f>IFERROR(IF('Bin Count Data'!AM8/MAX(BinCountData7)&gt;'Bin Count Data'!AN8/MAX(BinCountData7),ABS(('Bin Count Data'!AN8-'Bin Count Data'!AM8)/'Bin Count Data'!AM8),ABS(('Bin Count Data'!AN8-'Bin Count Data'!AM8)/'Bin Count Data'!AN8)),0)</f>
        <v>0</v>
      </c>
      <c r="AP8" s="61">
        <f>IFERROR(IF(AND('Bin Count Data'!AM8&gt;0,'Bin Count Data'!AM8='Bin Count Data'!AN8),1,MAX('Bin Count Data'!AM8,'Bin Count Data'!AN8)/MAX(BinCountData7)),0)</f>
        <v>0</v>
      </c>
      <c r="AR8" s="30" t="str">
        <f t="shared" si="7"/>
        <v/>
      </c>
      <c r="AS8" s="60">
        <f>IFERROR(IF('Bin Count Data'!AS8="",0,VALUE('Bin Count Data'!AS8)),0)</f>
        <v>0</v>
      </c>
      <c r="AT8" s="59">
        <f>IFERROR(IF('Bin Count Data'!AT8="",0,VALUE('Bin Count Data'!AT8)),0)</f>
        <v>0</v>
      </c>
      <c r="AU8" s="6">
        <f>IFERROR(IF('Bin Count Data'!AS8/MAX(BinCountData8)&gt;'Bin Count Data'!AT8/MAX(BinCountData8),ABS(('Bin Count Data'!AT8-'Bin Count Data'!AS8)/'Bin Count Data'!AS8),ABS(('Bin Count Data'!AT8-'Bin Count Data'!AS8)/'Bin Count Data'!AT8)),0)</f>
        <v>0</v>
      </c>
      <c r="AV8" s="61">
        <f>IFERROR(IF(AND('Bin Count Data'!AS8&gt;0,'Bin Count Data'!AS8='Bin Count Data'!AT8),1,MAX('Bin Count Data'!AS8,'Bin Count Data'!AT8)/MAX(BinCountData8)),0)</f>
        <v>0</v>
      </c>
      <c r="AX8" s="30" t="str">
        <f t="shared" si="8"/>
        <v/>
      </c>
      <c r="AY8" s="60">
        <f>IFERROR(IF('Bin Count Data'!AY8="",0,VALUE('Bin Count Data'!AY8)),0)</f>
        <v>0</v>
      </c>
      <c r="AZ8" s="59">
        <f>IFERROR(IF('Bin Count Data'!AZ8="",0,VALUE('Bin Count Data'!AZ8)),0)</f>
        <v>0</v>
      </c>
      <c r="BA8" s="6">
        <f>IFERROR(IF('Bin Count Data'!AY8/MAX(BinCountData9)&gt;'Bin Count Data'!AZ8/MAX(BinCountData9),ABS(('Bin Count Data'!AZ8-'Bin Count Data'!AY8)/'Bin Count Data'!AY8),ABS(('Bin Count Data'!AZ8-'Bin Count Data'!AY8)/'Bin Count Data'!AZ8)),0)</f>
        <v>0</v>
      </c>
      <c r="BB8" s="61">
        <f>IFERROR(IF(AND('Bin Count Data'!AY8&gt;0,'Bin Count Data'!AY8='Bin Count Data'!AZ8),1,MAX('Bin Count Data'!AY8,'Bin Count Data'!AZ8)/MAX(BinCountData9)),0)</f>
        <v>0</v>
      </c>
      <c r="BD8" s="30" t="str">
        <f t="shared" si="9"/>
        <v/>
      </c>
      <c r="BE8" s="60">
        <f>IFERROR(IF('Bin Count Data'!BE8="",0,VALUE('Bin Count Data'!BE8)),0)</f>
        <v>0</v>
      </c>
      <c r="BF8" s="59">
        <f>IFERROR(IF('Bin Count Data'!BF8="",0,VALUE('Bin Count Data'!BF8)),0)</f>
        <v>0</v>
      </c>
      <c r="BG8" s="6">
        <f>IFERROR(IF('Bin Count Data'!BE8/MAX(BinCountData10)&gt;'Bin Count Data'!BF8/MAX(BinCountData10),ABS(('Bin Count Data'!BF8-'Bin Count Data'!BE8)/'Bin Count Data'!BE8),ABS(('Bin Count Data'!BF8-'Bin Count Data'!BE8)/'Bin Count Data'!BF8)),0)</f>
        <v>0</v>
      </c>
      <c r="BH8" s="61">
        <f>IFERROR(IF(AND('Bin Count Data'!BE8&gt;0,'Bin Count Data'!BE8='Bin Count Data'!BF8),1,MAX('Bin Count Data'!BE8,'Bin Count Data'!BF8)/MAX(BinCountData10)),0)</f>
        <v>0</v>
      </c>
      <c r="BJ8" s="30" t="str">
        <f t="shared" si="10"/>
        <v/>
      </c>
      <c r="BK8" s="60">
        <f>IFERROR(IF('Bin Count Data'!BK8="",0,VALUE('Bin Count Data'!BK8)),0)</f>
        <v>0</v>
      </c>
      <c r="BL8" s="59">
        <f>IFERROR(IF('Bin Count Data'!BL8="",0,VALUE('Bin Count Data'!BL8)),0)</f>
        <v>0</v>
      </c>
      <c r="BM8" s="6">
        <f>IFERROR(IF('Bin Count Data'!BK8/MAX(BinCountData11)&gt;'Bin Count Data'!BL8/MAX(BinCountData11),ABS(('Bin Count Data'!BL8-'Bin Count Data'!BK8)/'Bin Count Data'!BK8),ABS(('Bin Count Data'!BL8-'Bin Count Data'!BK8)/'Bin Count Data'!BL8)),0)</f>
        <v>0</v>
      </c>
      <c r="BN8" s="61">
        <f>IFERROR(IF(AND('Bin Count Data'!BK8&gt;0,'Bin Count Data'!BK8='Bin Count Data'!BL8),1,MAX('Bin Count Data'!BK8,'Bin Count Data'!BL8)/MAX(BinCountData11)),0)</f>
        <v>0</v>
      </c>
      <c r="BP8" s="30" t="str">
        <f t="shared" si="11"/>
        <v/>
      </c>
      <c r="BQ8" s="60">
        <f>IFERROR(IF('Bin Count Data'!BQ8="",0,VALUE('Bin Count Data'!BQ8)),0)</f>
        <v>0</v>
      </c>
      <c r="BR8" s="59">
        <f>IFERROR(IF('Bin Count Data'!BR8="",0,VALUE('Bin Count Data'!BR8)),0)</f>
        <v>0</v>
      </c>
      <c r="BS8" s="6">
        <f>IFERROR(IF('Bin Count Data'!BQ8/MAX(BinCountData12)&gt;'Bin Count Data'!BR8/MAX(BinCountData12),ABS(('Bin Count Data'!BR8-'Bin Count Data'!BQ8)/'Bin Count Data'!BQ8),ABS(('Bin Count Data'!BR8-'Bin Count Data'!BQ8)/'Bin Count Data'!BR8)),0)</f>
        <v>0</v>
      </c>
      <c r="BT8" s="61">
        <f>IFERROR(IF(AND('Bin Count Data'!BQ8&gt;0,'Bin Count Data'!BQ8='Bin Count Data'!BR8),1,MAX('Bin Count Data'!BQ8,'Bin Count Data'!BR8)/MAX(BinCountData12)),0)</f>
        <v>0</v>
      </c>
      <c r="BV8" s="30" t="str">
        <f t="shared" si="12"/>
        <v/>
      </c>
      <c r="BW8" s="60">
        <f>IFERROR(IF('Bin Count Data'!BW8="",0,VALUE('Bin Count Data'!BW8)),0)</f>
        <v>0</v>
      </c>
      <c r="BX8" s="59">
        <f>IFERROR(IF('Bin Count Data'!BX8="",0,VALUE('Bin Count Data'!BX8)),0)</f>
        <v>0</v>
      </c>
      <c r="BY8" s="6">
        <f>IFERROR(IF('Bin Count Data'!BW8/MAX(BinCountData13)&gt;'Bin Count Data'!BX8/MAX(BinCountData13),ABS(('Bin Count Data'!BX8-'Bin Count Data'!BW8)/'Bin Count Data'!BW8),ABS(('Bin Count Data'!BX8-'Bin Count Data'!BW8)/'Bin Count Data'!BX8)),0)</f>
        <v>0</v>
      </c>
      <c r="BZ8" s="61">
        <f>IFERROR(IF(AND('Bin Count Data'!BW8&gt;0,'Bin Count Data'!BW8='Bin Count Data'!BX8),1,MAX('Bin Count Data'!BW8,'Bin Count Data'!BX8)/MAX(BinCountData13)),0)</f>
        <v>0</v>
      </c>
      <c r="CB8" s="30" t="str">
        <f t="shared" si="13"/>
        <v/>
      </c>
      <c r="CC8" s="60">
        <f>IFERROR(IF('Bin Count Data'!CC8="",0,VALUE('Bin Count Data'!CC8)),0)</f>
        <v>0</v>
      </c>
      <c r="CD8" s="59">
        <f>IFERROR(IF('Bin Count Data'!CD8="",0,VALUE('Bin Count Data'!CD8)),0)</f>
        <v>0</v>
      </c>
      <c r="CE8" s="6">
        <f>IFERROR(IF('Bin Count Data'!CC8/MAX(BinCountData14)&gt;'Bin Count Data'!CD8/MAX(BinCountData14),ABS(('Bin Count Data'!CD8-'Bin Count Data'!CC8)/'Bin Count Data'!CC8),ABS(('Bin Count Data'!CD8-'Bin Count Data'!CC8)/'Bin Count Data'!CD8)),0)</f>
        <v>0</v>
      </c>
      <c r="CF8" s="61">
        <f>IFERROR(IF(AND('Bin Count Data'!CC8&gt;0,'Bin Count Data'!CC8='Bin Count Data'!CD8),1,MAX('Bin Count Data'!CC8,'Bin Count Data'!CD8)/MAX(BinCountData14)),0)</f>
        <v>0</v>
      </c>
      <c r="CH8" s="30" t="str">
        <f t="shared" si="14"/>
        <v/>
      </c>
      <c r="CI8" s="60">
        <f>IFERROR(IF('Bin Count Data'!CI8="",0,VALUE('Bin Count Data'!CI8)),0)</f>
        <v>0</v>
      </c>
      <c r="CJ8" s="59">
        <f>IFERROR(IF('Bin Count Data'!CJ8="",0,VALUE('Bin Count Data'!CJ8)),0)</f>
        <v>0</v>
      </c>
      <c r="CK8" s="6">
        <f>IFERROR(IF('Bin Count Data'!CI8/MAX(BinCountData15)&gt;'Bin Count Data'!CJ8/MAX(BinCountData15),ABS(('Bin Count Data'!CJ8-'Bin Count Data'!CI8)/'Bin Count Data'!CI8),ABS(('Bin Count Data'!CJ8-'Bin Count Data'!CI8)/'Bin Count Data'!CJ8)),0)</f>
        <v>0</v>
      </c>
      <c r="CL8" s="61">
        <f>IFERROR(IF(AND('Bin Count Data'!CI8&gt;0,'Bin Count Data'!CI8='Bin Count Data'!CJ8),1,MAX('Bin Count Data'!CI8,'Bin Count Data'!CJ8)/MAX(BinCountData15)),0)</f>
        <v>0</v>
      </c>
      <c r="CN8" s="30" t="str">
        <f t="shared" si="15"/>
        <v/>
      </c>
      <c r="CO8" s="60">
        <f>IFERROR(IF('Bin Count Data'!CO8="",0,VALUE('Bin Count Data'!CO8)),0)</f>
        <v>0</v>
      </c>
      <c r="CP8" s="59">
        <f>IFERROR(IF('Bin Count Data'!CP8="",0,VALUE('Bin Count Data'!CP8)),0)</f>
        <v>0</v>
      </c>
      <c r="CQ8" s="6">
        <f>IFERROR(IF('Bin Count Data'!CO8/MAX(BinCountData16)&gt;'Bin Count Data'!CP8/MAX(BinCountData16),ABS(('Bin Count Data'!CP8-'Bin Count Data'!CO8)/'Bin Count Data'!CO8),ABS(('Bin Count Data'!CP8-'Bin Count Data'!CO8)/'Bin Count Data'!CP8)),0)</f>
        <v>0</v>
      </c>
      <c r="CR8" s="61">
        <f>IFERROR(IF(AND('Bin Count Data'!CO8&gt;0,'Bin Count Data'!CO8='Bin Count Data'!CP8),1,MAX('Bin Count Data'!CO8,'Bin Count Data'!CP8)/MAX(BinCountData16)),0)</f>
        <v>0</v>
      </c>
      <c r="CT8" s="30" t="str">
        <f t="shared" si="16"/>
        <v/>
      </c>
      <c r="CU8" s="60">
        <f>IFERROR(IF('Bin Count Data'!CU8="",0,VALUE('Bin Count Data'!CU8)),0)</f>
        <v>0</v>
      </c>
      <c r="CV8" s="59">
        <f>IFERROR(IF('Bin Count Data'!CV8="",0,VALUE('Bin Count Data'!CV8)),0)</f>
        <v>0</v>
      </c>
      <c r="CW8" s="6">
        <f>IFERROR(IF('Bin Count Data'!CU8/MAX(BinCountData17)&gt;'Bin Count Data'!CV8/MAX(BinCountData17),ABS(('Bin Count Data'!CV8-'Bin Count Data'!CU8)/'Bin Count Data'!CU8),ABS(('Bin Count Data'!CV8-'Bin Count Data'!CU8)/'Bin Count Data'!CV8)),0)</f>
        <v>0</v>
      </c>
      <c r="CX8" s="61">
        <f>IFERROR(IF(AND('Bin Count Data'!CU8&gt;0,'Bin Count Data'!CU8='Bin Count Data'!CV8),1,MAX('Bin Count Data'!CU8,'Bin Count Data'!CV8)/MAX(BinCountData17)),0)</f>
        <v>0</v>
      </c>
      <c r="CY8" s="6"/>
      <c r="CZ8" s="30" t="str">
        <f t="shared" si="17"/>
        <v/>
      </c>
      <c r="DA8" s="60">
        <f>IFERROR(IF('Bin Count Data'!DA8="",0,VALUE('Bin Count Data'!DA8)),0)</f>
        <v>0</v>
      </c>
      <c r="DB8" s="59">
        <f>IFERROR(IF('Bin Count Data'!DB8="",0,VALUE('Bin Count Data'!DB8)),0)</f>
        <v>0</v>
      </c>
      <c r="DC8" s="6">
        <f>IFERROR(IF('Bin Count Data'!DA8/MAX(BinCountData18)&gt;'Bin Count Data'!DB8/MAX(BinCountData18),ABS(('Bin Count Data'!DB8-'Bin Count Data'!DA8)/'Bin Count Data'!DA8),ABS(('Bin Count Data'!DB8-'Bin Count Data'!DA8)/'Bin Count Data'!DB8)),0)</f>
        <v>0</v>
      </c>
      <c r="DD8" s="61">
        <f>IFERROR(IF(AND('Bin Count Data'!DA8&gt;0,'Bin Count Data'!DA8='Bin Count Data'!DB8),1,MAX('Bin Count Data'!DA8,'Bin Count Data'!DB8)/MAX(BinCountData18)),0)</f>
        <v>0</v>
      </c>
      <c r="DE8" s="6"/>
      <c r="DF8" s="30" t="str">
        <f t="shared" si="18"/>
        <v/>
      </c>
      <c r="DG8" s="60">
        <f>IFERROR(IF('Bin Count Data'!DG8="",0,VALUE('Bin Count Data'!DG8)),0)</f>
        <v>0</v>
      </c>
      <c r="DH8" s="59">
        <f>IFERROR(IF('Bin Count Data'!DH8="",0,VALUE('Bin Count Data'!DH8)),0)</f>
        <v>0</v>
      </c>
      <c r="DI8" s="6">
        <f>IFERROR(IF('Bin Count Data'!DG8/MAX(BinCountData19)&gt;'Bin Count Data'!DH8/MAX(BinCountData19),ABS(('Bin Count Data'!DH8-'Bin Count Data'!DG8)/'Bin Count Data'!DG8),ABS(('Bin Count Data'!DH8-'Bin Count Data'!DG8)/'Bin Count Data'!DH8)),0)</f>
        <v>0</v>
      </c>
      <c r="DJ8" s="61">
        <f>IFERROR(IF(AND('Bin Count Data'!DG8&gt;0,'Bin Count Data'!DG8='Bin Count Data'!DH8),1,MAX('Bin Count Data'!DG8,'Bin Count Data'!DH8)/MAX(BinCountData19)),0)</f>
        <v>0</v>
      </c>
      <c r="DK8" s="6"/>
      <c r="DL8" s="30" t="str">
        <f t="shared" si="19"/>
        <v/>
      </c>
      <c r="DM8" s="60">
        <f>IFERROR(IF('Bin Count Data'!DM8="",0,VALUE('Bin Count Data'!DM8)),0)</f>
        <v>0</v>
      </c>
      <c r="DN8" s="59">
        <f>IFERROR(IF('Bin Count Data'!DN8="",0,VALUE('Bin Count Data'!DN8)),0)</f>
        <v>0</v>
      </c>
      <c r="DO8" s="6">
        <f>IFERROR(IF('Bin Count Data'!DM8/MAX(BinCountData20)&gt;'Bin Count Data'!DN8/MAX(BinCountData20),ABS(('Bin Count Data'!DN8-'Bin Count Data'!DM8)/'Bin Count Data'!DM8),ABS(('Bin Count Data'!DN8-'Bin Count Data'!DM8)/'Bin Count Data'!DN8)),0)</f>
        <v>0</v>
      </c>
      <c r="DP8" s="61">
        <f>IFERROR(IF(AND('Bin Count Data'!DM8&gt;0,'Bin Count Data'!DM8='Bin Count Data'!DN8),1,MAX('Bin Count Data'!DM8,'Bin Count Data'!DN8)/MAX(BinCountData20)),0)</f>
        <v>0</v>
      </c>
    </row>
    <row r="9" spans="2:120" ht="14.25">
      <c r="B9" s="30" t="str">
        <f>IFERROR(IF(B8="","",IF(B8=EOMONTH($B$4,0),"",B8+1)),"Define month to check")</f>
        <v/>
      </c>
      <c r="C9" s="60">
        <f>IFERROR(IF('Bin Count Data'!C9="",0,VALUE('Bin Count Data'!C9)),0)</f>
        <v>0</v>
      </c>
      <c r="D9" s="59">
        <f>IFERROR(IF('Bin Count Data'!D9="",0,VALUE('Bin Count Data'!D9)),0)</f>
        <v>0</v>
      </c>
      <c r="E9" s="6">
        <f>IFERROR(IF('Bin Count Data'!C9/MAX(BinCountData1)&gt;'Bin Count Data'!D9/MAX(BinCountData1),ABS(('Bin Count Data'!D9-'Bin Count Data'!C9)/'Bin Count Data'!C9),ABS(('Bin Count Data'!D9-'Bin Count Data'!C9)/'Bin Count Data'!D9)),0)</f>
        <v>0</v>
      </c>
      <c r="F9" s="61">
        <f>IFERROR(IF(AND('Bin Count Data'!C9&gt;0,'Bin Count Data'!C9='Bin Count Data'!D9),1,MAX('Bin Count Data'!C9,'Bin Count Data'!D9)/MAX(BinCountData1)),0)</f>
        <v>0</v>
      </c>
      <c r="G9" s="53"/>
      <c r="H9" s="30" t="str">
        <f t="shared" si="1"/>
        <v/>
      </c>
      <c r="I9" s="60">
        <f>IFERROR(IF('Bin Count Data'!I9="",0,VALUE('Bin Count Data'!I9)),0)</f>
        <v>0</v>
      </c>
      <c r="J9" s="59">
        <f>IFERROR(IF('Bin Count Data'!J9="",0,VALUE('Bin Count Data'!J9)),0)</f>
        <v>0</v>
      </c>
      <c r="K9" s="6">
        <f>IFERROR(IF('Bin Count Data'!I9/MAX(BinCountData2)&gt;'Bin Count Data'!J9/MAX(BinCountData2),ABS(('Bin Count Data'!J9-'Bin Count Data'!I9)/'Bin Count Data'!I9),ABS(('Bin Count Data'!J9-'Bin Count Data'!I9)/'Bin Count Data'!J9)),0)</f>
        <v>0</v>
      </c>
      <c r="L9" s="61">
        <f>IFERROR(IF(AND('Bin Count Data'!I9&gt;0,'Bin Count Data'!I9='Bin Count Data'!J9),1,MAX('Bin Count Data'!I9,'Bin Count Data'!J9)/MAX(BinCountData2)),0)</f>
        <v>0</v>
      </c>
      <c r="N9" s="30" t="str">
        <f t="shared" si="2"/>
        <v/>
      </c>
      <c r="O9" s="60">
        <f>IFERROR(IF('Bin Count Data'!O9="",0,VALUE('Bin Count Data'!O9)),0)</f>
        <v>0</v>
      </c>
      <c r="P9" s="59">
        <f>IFERROR(IF('Bin Count Data'!P9="",0,VALUE('Bin Count Data'!P9)),0)</f>
        <v>0</v>
      </c>
      <c r="Q9" s="6">
        <f>IFERROR(IF('Bin Count Data'!O9/MAX(BinCountData3)&gt;'Bin Count Data'!P9/MAX(BinCountData3),ABS(('Bin Count Data'!P9-'Bin Count Data'!O9)/'Bin Count Data'!O9),ABS(('Bin Count Data'!P9-'Bin Count Data'!O9)/'Bin Count Data'!P9)),0)</f>
        <v>0</v>
      </c>
      <c r="R9" s="61">
        <f>IFERROR(IF(AND('Bin Count Data'!O9&gt;0,'Bin Count Data'!O9='Bin Count Data'!P9),1,MAX('Bin Count Data'!O9,'Bin Count Data'!P9)/MAX(BinCountData3)),0)</f>
        <v>0</v>
      </c>
      <c r="T9" s="30" t="str">
        <f t="shared" si="3"/>
        <v/>
      </c>
      <c r="U9" s="60">
        <f>IFERROR(IF('Bin Count Data'!U9="",0,VALUE('Bin Count Data'!U9)),0)</f>
        <v>0</v>
      </c>
      <c r="V9" s="59">
        <f>IFERROR(IF('Bin Count Data'!V9="",0,VALUE('Bin Count Data'!V9)),0)</f>
        <v>0</v>
      </c>
      <c r="W9" s="6">
        <f>IFERROR(IF('Bin Count Data'!U9/MAX(BinCountData4)&gt;'Bin Count Data'!V9/MAX(BinCountData4),ABS(('Bin Count Data'!V9-'Bin Count Data'!U9)/'Bin Count Data'!U9),ABS(('Bin Count Data'!V9-'Bin Count Data'!U9)/'Bin Count Data'!V9)),0)</f>
        <v>0</v>
      </c>
      <c r="X9" s="61">
        <f>IFERROR(IF(AND('Bin Count Data'!U9&gt;0,'Bin Count Data'!U9='Bin Count Data'!V9),1,MAX('Bin Count Data'!U9,'Bin Count Data'!V9)/MAX(BinCountData4)),0)</f>
        <v>0</v>
      </c>
      <c r="Z9" s="30" t="str">
        <f t="shared" si="4"/>
        <v/>
      </c>
      <c r="AA9" s="60">
        <f>IFERROR(IF('Bin Count Data'!AA9="",0,VALUE('Bin Count Data'!AA9)),0)</f>
        <v>0</v>
      </c>
      <c r="AB9" s="59">
        <f>IFERROR(IF('Bin Count Data'!AB9="",0,VALUE('Bin Count Data'!AB9)),0)</f>
        <v>0</v>
      </c>
      <c r="AC9" s="6">
        <f>IFERROR(IF('Bin Count Data'!AA9/MAX(BinCountData5)&gt;'Bin Count Data'!AB9/MAX(BinCountData5),ABS(('Bin Count Data'!AB9-'Bin Count Data'!AA9)/'Bin Count Data'!AA9),ABS(('Bin Count Data'!AB9-'Bin Count Data'!AA9)/'Bin Count Data'!AB9)),0)</f>
        <v>0</v>
      </c>
      <c r="AD9" s="61">
        <f>IFERROR(IF(AND('Bin Count Data'!AA9&gt;0,'Bin Count Data'!AA9='Bin Count Data'!AB9),1,MAX('Bin Count Data'!AA9,'Bin Count Data'!AB9)/MAX(BinCountData5)),0)</f>
        <v>0</v>
      </c>
      <c r="AF9" s="30" t="str">
        <f t="shared" si="5"/>
        <v/>
      </c>
      <c r="AG9" s="60">
        <f>IFERROR(IF('Bin Count Data'!AG9="",0,VALUE('Bin Count Data'!AG9)),0)</f>
        <v>0</v>
      </c>
      <c r="AH9" s="59">
        <f>IFERROR(IF('Bin Count Data'!AH9="",0,VALUE('Bin Count Data'!AH9)),0)</f>
        <v>0</v>
      </c>
      <c r="AI9" s="6">
        <f>IFERROR(IF('Bin Count Data'!AG9/MAX(BinCountData6)&gt;'Bin Count Data'!AH9/MAX(BinCountData6),ABS(('Bin Count Data'!AH9-'Bin Count Data'!AG9)/'Bin Count Data'!AG9),ABS(('Bin Count Data'!AH9-'Bin Count Data'!AG9)/'Bin Count Data'!AH9)),0)</f>
        <v>0</v>
      </c>
      <c r="AJ9" s="61">
        <f>IFERROR(IF(AND('Bin Count Data'!AG9&gt;0,'Bin Count Data'!AG9='Bin Count Data'!AH9),1,MAX('Bin Count Data'!AG9,'Bin Count Data'!AH9)/MAX(BinCountData6)),0)</f>
        <v>0</v>
      </c>
      <c r="AL9" s="30" t="str">
        <f t="shared" si="6"/>
        <v/>
      </c>
      <c r="AM9" s="60">
        <f>IFERROR(IF('Bin Count Data'!AM9="",0,VALUE('Bin Count Data'!AM9)),0)</f>
        <v>0</v>
      </c>
      <c r="AN9" s="59">
        <f>IFERROR(IF('Bin Count Data'!AN9="",0,VALUE('Bin Count Data'!AN9)),0)</f>
        <v>0</v>
      </c>
      <c r="AO9" s="6">
        <f>IFERROR(IF('Bin Count Data'!AM9/MAX(BinCountData7)&gt;'Bin Count Data'!AN9/MAX(BinCountData7),ABS(('Bin Count Data'!AN9-'Bin Count Data'!AM9)/'Bin Count Data'!AM9),ABS(('Bin Count Data'!AN9-'Bin Count Data'!AM9)/'Bin Count Data'!AN9)),0)</f>
        <v>0</v>
      </c>
      <c r="AP9" s="61">
        <f>IFERROR(IF(AND('Bin Count Data'!AM9&gt;0,'Bin Count Data'!AM9='Bin Count Data'!AN9),1,MAX('Bin Count Data'!AM9,'Bin Count Data'!AN9)/MAX(BinCountData7)),0)</f>
        <v>0</v>
      </c>
      <c r="AR9" s="30" t="str">
        <f t="shared" si="7"/>
        <v/>
      </c>
      <c r="AS9" s="60">
        <f>IFERROR(IF('Bin Count Data'!AS9="",0,VALUE('Bin Count Data'!AS9)),0)</f>
        <v>0</v>
      </c>
      <c r="AT9" s="59">
        <f>IFERROR(IF('Bin Count Data'!AT9="",0,VALUE('Bin Count Data'!AT9)),0)</f>
        <v>0</v>
      </c>
      <c r="AU9" s="6">
        <f>IFERROR(IF('Bin Count Data'!AS9/MAX(BinCountData8)&gt;'Bin Count Data'!AT9/MAX(BinCountData8),ABS(('Bin Count Data'!AT9-'Bin Count Data'!AS9)/'Bin Count Data'!AS9),ABS(('Bin Count Data'!AT9-'Bin Count Data'!AS9)/'Bin Count Data'!AT9)),0)</f>
        <v>0</v>
      </c>
      <c r="AV9" s="61">
        <f>IFERROR(IF(AND('Bin Count Data'!AS9&gt;0,'Bin Count Data'!AS9='Bin Count Data'!AT9),1,MAX('Bin Count Data'!AS9,'Bin Count Data'!AT9)/MAX(BinCountData8)),0)</f>
        <v>0</v>
      </c>
      <c r="AX9" s="30" t="str">
        <f t="shared" si="8"/>
        <v/>
      </c>
      <c r="AY9" s="60">
        <f>IFERROR(IF('Bin Count Data'!AY9="",0,VALUE('Bin Count Data'!AY9)),0)</f>
        <v>0</v>
      </c>
      <c r="AZ9" s="59">
        <f>IFERROR(IF('Bin Count Data'!AZ9="",0,VALUE('Bin Count Data'!AZ9)),0)</f>
        <v>0</v>
      </c>
      <c r="BA9" s="6">
        <f>IFERROR(IF('Bin Count Data'!AY9/MAX(BinCountData9)&gt;'Bin Count Data'!AZ9/MAX(BinCountData9),ABS(('Bin Count Data'!AZ9-'Bin Count Data'!AY9)/'Bin Count Data'!AY9),ABS(('Bin Count Data'!AZ9-'Bin Count Data'!AY9)/'Bin Count Data'!AZ9)),0)</f>
        <v>0</v>
      </c>
      <c r="BB9" s="61">
        <f>IFERROR(IF(AND('Bin Count Data'!AY9&gt;0,'Bin Count Data'!AY9='Bin Count Data'!AZ9),1,MAX('Bin Count Data'!AY9,'Bin Count Data'!AZ9)/MAX(BinCountData9)),0)</f>
        <v>0</v>
      </c>
      <c r="BD9" s="30" t="str">
        <f t="shared" si="9"/>
        <v/>
      </c>
      <c r="BE9" s="60">
        <f>IFERROR(IF('Bin Count Data'!BE9="",0,VALUE('Bin Count Data'!BE9)),0)</f>
        <v>0</v>
      </c>
      <c r="BF9" s="59">
        <f>IFERROR(IF('Bin Count Data'!BF9="",0,VALUE('Bin Count Data'!BF9)),0)</f>
        <v>0</v>
      </c>
      <c r="BG9" s="6">
        <f>IFERROR(IF('Bin Count Data'!BE9/MAX(BinCountData10)&gt;'Bin Count Data'!BF9/MAX(BinCountData10),ABS(('Bin Count Data'!BF9-'Bin Count Data'!BE9)/'Bin Count Data'!BE9),ABS(('Bin Count Data'!BF9-'Bin Count Data'!BE9)/'Bin Count Data'!BF9)),0)</f>
        <v>0</v>
      </c>
      <c r="BH9" s="61">
        <f>IFERROR(IF(AND('Bin Count Data'!BE9&gt;0,'Bin Count Data'!BE9='Bin Count Data'!BF9),1,MAX('Bin Count Data'!BE9,'Bin Count Data'!BF9)/MAX(BinCountData10)),0)</f>
        <v>0</v>
      </c>
      <c r="BJ9" s="30" t="str">
        <f t="shared" si="10"/>
        <v/>
      </c>
      <c r="BK9" s="60">
        <f>IFERROR(IF('Bin Count Data'!BK9="",0,VALUE('Bin Count Data'!BK9)),0)</f>
        <v>0</v>
      </c>
      <c r="BL9" s="59">
        <f>IFERROR(IF('Bin Count Data'!BL9="",0,VALUE('Bin Count Data'!BL9)),0)</f>
        <v>0</v>
      </c>
      <c r="BM9" s="6">
        <f>IFERROR(IF('Bin Count Data'!BK9/MAX(BinCountData11)&gt;'Bin Count Data'!BL9/MAX(BinCountData11),ABS(('Bin Count Data'!BL9-'Bin Count Data'!BK9)/'Bin Count Data'!BK9),ABS(('Bin Count Data'!BL9-'Bin Count Data'!BK9)/'Bin Count Data'!BL9)),0)</f>
        <v>0</v>
      </c>
      <c r="BN9" s="61">
        <f>IFERROR(IF(AND('Bin Count Data'!BK9&gt;0,'Bin Count Data'!BK9='Bin Count Data'!BL9),1,MAX('Bin Count Data'!BK9,'Bin Count Data'!BL9)/MAX(BinCountData11)),0)</f>
        <v>0</v>
      </c>
      <c r="BP9" s="30" t="str">
        <f t="shared" si="11"/>
        <v/>
      </c>
      <c r="BQ9" s="60">
        <f>IFERROR(IF('Bin Count Data'!BQ9="",0,VALUE('Bin Count Data'!BQ9)),0)</f>
        <v>0</v>
      </c>
      <c r="BR9" s="59">
        <f>IFERROR(IF('Bin Count Data'!BR9="",0,VALUE('Bin Count Data'!BR9)),0)</f>
        <v>0</v>
      </c>
      <c r="BS9" s="6">
        <f>IFERROR(IF('Bin Count Data'!BQ9/MAX(BinCountData12)&gt;'Bin Count Data'!BR9/MAX(BinCountData12),ABS(('Bin Count Data'!BR9-'Bin Count Data'!BQ9)/'Bin Count Data'!BQ9),ABS(('Bin Count Data'!BR9-'Bin Count Data'!BQ9)/'Bin Count Data'!BR9)),0)</f>
        <v>0</v>
      </c>
      <c r="BT9" s="61">
        <f>IFERROR(IF(AND('Bin Count Data'!BQ9&gt;0,'Bin Count Data'!BQ9='Bin Count Data'!BR9),1,MAX('Bin Count Data'!BQ9,'Bin Count Data'!BR9)/MAX(BinCountData12)),0)</f>
        <v>0</v>
      </c>
      <c r="BV9" s="30" t="str">
        <f t="shared" si="12"/>
        <v/>
      </c>
      <c r="BW9" s="60">
        <f>IFERROR(IF('Bin Count Data'!BW9="",0,VALUE('Bin Count Data'!BW9)),0)</f>
        <v>0</v>
      </c>
      <c r="BX9" s="59">
        <f>IFERROR(IF('Bin Count Data'!BX9="",0,VALUE('Bin Count Data'!BX9)),0)</f>
        <v>0</v>
      </c>
      <c r="BY9" s="6">
        <f>IFERROR(IF('Bin Count Data'!BW9/MAX(BinCountData13)&gt;'Bin Count Data'!BX9/MAX(BinCountData13),ABS(('Bin Count Data'!BX9-'Bin Count Data'!BW9)/'Bin Count Data'!BW9),ABS(('Bin Count Data'!BX9-'Bin Count Data'!BW9)/'Bin Count Data'!BX9)),0)</f>
        <v>0</v>
      </c>
      <c r="BZ9" s="61">
        <f>IFERROR(IF(AND('Bin Count Data'!BW9&gt;0,'Bin Count Data'!BW9='Bin Count Data'!BX9),1,MAX('Bin Count Data'!BW9,'Bin Count Data'!BX9)/MAX(BinCountData13)),0)</f>
        <v>0</v>
      </c>
      <c r="CB9" s="30" t="str">
        <f t="shared" si="13"/>
        <v/>
      </c>
      <c r="CC9" s="60">
        <f>IFERROR(IF('Bin Count Data'!CC9="",0,VALUE('Bin Count Data'!CC9)),0)</f>
        <v>0</v>
      </c>
      <c r="CD9" s="59">
        <f>IFERROR(IF('Bin Count Data'!CD9="",0,VALUE('Bin Count Data'!CD9)),0)</f>
        <v>0</v>
      </c>
      <c r="CE9" s="6">
        <f>IFERROR(IF('Bin Count Data'!CC9/MAX(BinCountData14)&gt;'Bin Count Data'!CD9/MAX(BinCountData14),ABS(('Bin Count Data'!CD9-'Bin Count Data'!CC9)/'Bin Count Data'!CC9),ABS(('Bin Count Data'!CD9-'Bin Count Data'!CC9)/'Bin Count Data'!CD9)),0)</f>
        <v>0</v>
      </c>
      <c r="CF9" s="61">
        <f>IFERROR(IF(AND('Bin Count Data'!CC9&gt;0,'Bin Count Data'!CC9='Bin Count Data'!CD9),1,MAX('Bin Count Data'!CC9,'Bin Count Data'!CD9)/MAX(BinCountData14)),0)</f>
        <v>0</v>
      </c>
      <c r="CH9" s="30" t="str">
        <f t="shared" si="14"/>
        <v/>
      </c>
      <c r="CI9" s="60">
        <f>IFERROR(IF('Bin Count Data'!CI9="",0,VALUE('Bin Count Data'!CI9)),0)</f>
        <v>0</v>
      </c>
      <c r="CJ9" s="59">
        <f>IFERROR(IF('Bin Count Data'!CJ9="",0,VALUE('Bin Count Data'!CJ9)),0)</f>
        <v>0</v>
      </c>
      <c r="CK9" s="6">
        <f>IFERROR(IF('Bin Count Data'!CI9/MAX(BinCountData15)&gt;'Bin Count Data'!CJ9/MAX(BinCountData15),ABS(('Bin Count Data'!CJ9-'Bin Count Data'!CI9)/'Bin Count Data'!CI9),ABS(('Bin Count Data'!CJ9-'Bin Count Data'!CI9)/'Bin Count Data'!CJ9)),0)</f>
        <v>0</v>
      </c>
      <c r="CL9" s="61">
        <f>IFERROR(IF(AND('Bin Count Data'!CI9&gt;0,'Bin Count Data'!CI9='Bin Count Data'!CJ9),1,MAX('Bin Count Data'!CI9,'Bin Count Data'!CJ9)/MAX(BinCountData15)),0)</f>
        <v>0</v>
      </c>
      <c r="CN9" s="30" t="str">
        <f t="shared" si="15"/>
        <v/>
      </c>
      <c r="CO9" s="60">
        <f>IFERROR(IF('Bin Count Data'!CO9="",0,VALUE('Bin Count Data'!CO9)),0)</f>
        <v>0</v>
      </c>
      <c r="CP9" s="59">
        <f>IFERROR(IF('Bin Count Data'!CP9="",0,VALUE('Bin Count Data'!CP9)),0)</f>
        <v>0</v>
      </c>
      <c r="CQ9" s="6">
        <f>IFERROR(IF('Bin Count Data'!CO9/MAX(BinCountData16)&gt;'Bin Count Data'!CP9/MAX(BinCountData16),ABS(('Bin Count Data'!CP9-'Bin Count Data'!CO9)/'Bin Count Data'!CO9),ABS(('Bin Count Data'!CP9-'Bin Count Data'!CO9)/'Bin Count Data'!CP9)),0)</f>
        <v>0</v>
      </c>
      <c r="CR9" s="61">
        <f>IFERROR(IF(AND('Bin Count Data'!CO9&gt;0,'Bin Count Data'!CO9='Bin Count Data'!CP9),1,MAX('Bin Count Data'!CO9,'Bin Count Data'!CP9)/MAX(BinCountData16)),0)</f>
        <v>0</v>
      </c>
      <c r="CT9" s="30" t="str">
        <f t="shared" si="16"/>
        <v/>
      </c>
      <c r="CU9" s="60">
        <f>IFERROR(IF('Bin Count Data'!CU9="",0,VALUE('Bin Count Data'!CU9)),0)</f>
        <v>0</v>
      </c>
      <c r="CV9" s="59">
        <f>IFERROR(IF('Bin Count Data'!CV9="",0,VALUE('Bin Count Data'!CV9)),0)</f>
        <v>0</v>
      </c>
      <c r="CW9" s="6">
        <f>IFERROR(IF('Bin Count Data'!CU9/MAX(BinCountData17)&gt;'Bin Count Data'!CV9/MAX(BinCountData17),ABS(('Bin Count Data'!CV9-'Bin Count Data'!CU9)/'Bin Count Data'!CU9),ABS(('Bin Count Data'!CV9-'Bin Count Data'!CU9)/'Bin Count Data'!CV9)),0)</f>
        <v>0</v>
      </c>
      <c r="CX9" s="61">
        <f>IFERROR(IF(AND('Bin Count Data'!CU9&gt;0,'Bin Count Data'!CU9='Bin Count Data'!CV9),1,MAX('Bin Count Data'!CU9,'Bin Count Data'!CV9)/MAX(BinCountData17)),0)</f>
        <v>0</v>
      </c>
      <c r="CY9" s="6"/>
      <c r="CZ9" s="30" t="str">
        <f t="shared" si="17"/>
        <v/>
      </c>
      <c r="DA9" s="60">
        <f>IFERROR(IF('Bin Count Data'!DA9="",0,VALUE('Bin Count Data'!DA9)),0)</f>
        <v>0</v>
      </c>
      <c r="DB9" s="59">
        <f>IFERROR(IF('Bin Count Data'!DB9="",0,VALUE('Bin Count Data'!DB9)),0)</f>
        <v>0</v>
      </c>
      <c r="DC9" s="6">
        <f>IFERROR(IF('Bin Count Data'!DA9/MAX(BinCountData18)&gt;'Bin Count Data'!DB9/MAX(BinCountData18),ABS(('Bin Count Data'!DB9-'Bin Count Data'!DA9)/'Bin Count Data'!DA9),ABS(('Bin Count Data'!DB9-'Bin Count Data'!DA9)/'Bin Count Data'!DB9)),0)</f>
        <v>0</v>
      </c>
      <c r="DD9" s="61">
        <f>IFERROR(IF(AND('Bin Count Data'!DA9&gt;0,'Bin Count Data'!DA9='Bin Count Data'!DB9),1,MAX('Bin Count Data'!DA9,'Bin Count Data'!DB9)/MAX(BinCountData18)),0)</f>
        <v>0</v>
      </c>
      <c r="DE9" s="6"/>
      <c r="DF9" s="30" t="str">
        <f t="shared" si="18"/>
        <v/>
      </c>
      <c r="DG9" s="60">
        <f>IFERROR(IF('Bin Count Data'!DG9="",0,VALUE('Bin Count Data'!DG9)),0)</f>
        <v>0</v>
      </c>
      <c r="DH9" s="59">
        <f>IFERROR(IF('Bin Count Data'!DH9="",0,VALUE('Bin Count Data'!DH9)),0)</f>
        <v>0</v>
      </c>
      <c r="DI9" s="6">
        <f>IFERROR(IF('Bin Count Data'!DG9/MAX(BinCountData19)&gt;'Bin Count Data'!DH9/MAX(BinCountData19),ABS(('Bin Count Data'!DH9-'Bin Count Data'!DG9)/'Bin Count Data'!DG9),ABS(('Bin Count Data'!DH9-'Bin Count Data'!DG9)/'Bin Count Data'!DH9)),0)</f>
        <v>0</v>
      </c>
      <c r="DJ9" s="61">
        <f>IFERROR(IF(AND('Bin Count Data'!DG9&gt;0,'Bin Count Data'!DG9='Bin Count Data'!DH9),1,MAX('Bin Count Data'!DG9,'Bin Count Data'!DH9)/MAX(BinCountData19)),0)</f>
        <v>0</v>
      </c>
      <c r="DK9" s="6"/>
      <c r="DL9" s="30" t="str">
        <f t="shared" si="19"/>
        <v/>
      </c>
      <c r="DM9" s="60">
        <f>IFERROR(IF('Bin Count Data'!DM9="",0,VALUE('Bin Count Data'!DM9)),0)</f>
        <v>0</v>
      </c>
      <c r="DN9" s="59">
        <f>IFERROR(IF('Bin Count Data'!DN9="",0,VALUE('Bin Count Data'!DN9)),0)</f>
        <v>0</v>
      </c>
      <c r="DO9" s="6">
        <f>IFERROR(IF('Bin Count Data'!DM9/MAX(BinCountData20)&gt;'Bin Count Data'!DN9/MAX(BinCountData20),ABS(('Bin Count Data'!DN9-'Bin Count Data'!DM9)/'Bin Count Data'!DM9),ABS(('Bin Count Data'!DN9-'Bin Count Data'!DM9)/'Bin Count Data'!DN9)),0)</f>
        <v>0</v>
      </c>
      <c r="DP9" s="61">
        <f>IFERROR(IF(AND('Bin Count Data'!DM9&gt;0,'Bin Count Data'!DM9='Bin Count Data'!DN9),1,MAX('Bin Count Data'!DM9,'Bin Count Data'!DN9)/MAX(BinCountData20)),0)</f>
        <v>0</v>
      </c>
    </row>
    <row r="10" spans="2:120" ht="14.25">
      <c r="B10" s="30" t="str">
        <f t="shared" si="0"/>
        <v/>
      </c>
      <c r="C10" s="60">
        <f>IFERROR(IF('Bin Count Data'!C10="",0,VALUE('Bin Count Data'!C10)),0)</f>
        <v>0</v>
      </c>
      <c r="D10" s="59">
        <f>IFERROR(IF('Bin Count Data'!D10="",0,VALUE('Bin Count Data'!D10)),0)</f>
        <v>0</v>
      </c>
      <c r="E10" s="6">
        <f>IFERROR(IF('Bin Count Data'!C10/MAX(BinCountData1)&gt;'Bin Count Data'!D10/MAX(BinCountData1),ABS(('Bin Count Data'!D10-'Bin Count Data'!C10)/'Bin Count Data'!C10),ABS(('Bin Count Data'!D10-'Bin Count Data'!C10)/'Bin Count Data'!D10)),0)</f>
        <v>0</v>
      </c>
      <c r="F10" s="61">
        <f>IFERROR(IF(AND('Bin Count Data'!C10&gt;0,'Bin Count Data'!C10='Bin Count Data'!D10),1,MAX('Bin Count Data'!C10,'Bin Count Data'!D10)/MAX(BinCountData1)),0)</f>
        <v>0</v>
      </c>
      <c r="G10" s="53"/>
      <c r="H10" s="30" t="str">
        <f t="shared" si="1"/>
        <v/>
      </c>
      <c r="I10" s="60">
        <f>IFERROR(IF('Bin Count Data'!I10="",0,VALUE('Bin Count Data'!I10)),0)</f>
        <v>0</v>
      </c>
      <c r="J10" s="59">
        <f>IFERROR(IF('Bin Count Data'!J10="",0,VALUE('Bin Count Data'!J10)),0)</f>
        <v>0</v>
      </c>
      <c r="K10" s="6">
        <f>IFERROR(IF('Bin Count Data'!I10/MAX(BinCountData2)&gt;'Bin Count Data'!J10/MAX(BinCountData2),ABS(('Bin Count Data'!J10-'Bin Count Data'!I10)/'Bin Count Data'!I10),ABS(('Bin Count Data'!J10-'Bin Count Data'!I10)/'Bin Count Data'!J10)),0)</f>
        <v>0</v>
      </c>
      <c r="L10" s="61">
        <f>IFERROR(IF(AND('Bin Count Data'!I10&gt;0,'Bin Count Data'!I10='Bin Count Data'!J10),1,MAX('Bin Count Data'!I10,'Bin Count Data'!J10)/MAX(BinCountData2)),0)</f>
        <v>0</v>
      </c>
      <c r="N10" s="30" t="str">
        <f t="shared" si="2"/>
        <v/>
      </c>
      <c r="O10" s="60">
        <f>IFERROR(IF('Bin Count Data'!O10="",0,VALUE('Bin Count Data'!O10)),0)</f>
        <v>0</v>
      </c>
      <c r="P10" s="59">
        <f>IFERROR(IF('Bin Count Data'!P10="",0,VALUE('Bin Count Data'!P10)),0)</f>
        <v>0</v>
      </c>
      <c r="Q10" s="6">
        <f>IFERROR(IF('Bin Count Data'!O10/MAX(BinCountData3)&gt;'Bin Count Data'!P10/MAX(BinCountData3),ABS(('Bin Count Data'!P10-'Bin Count Data'!O10)/'Bin Count Data'!O10),ABS(('Bin Count Data'!P10-'Bin Count Data'!O10)/'Bin Count Data'!P10)),0)</f>
        <v>0</v>
      </c>
      <c r="R10" s="61">
        <f>IFERROR(IF(AND('Bin Count Data'!O10&gt;0,'Bin Count Data'!O10='Bin Count Data'!P10),1,MAX('Bin Count Data'!O10,'Bin Count Data'!P10)/MAX(BinCountData3)),0)</f>
        <v>0</v>
      </c>
      <c r="T10" s="30" t="str">
        <f t="shared" si="3"/>
        <v/>
      </c>
      <c r="U10" s="60">
        <f>IFERROR(IF('Bin Count Data'!U10="",0,VALUE('Bin Count Data'!U10)),0)</f>
        <v>0</v>
      </c>
      <c r="V10" s="59">
        <f>IFERROR(IF('Bin Count Data'!V10="",0,VALUE('Bin Count Data'!V10)),0)</f>
        <v>0</v>
      </c>
      <c r="W10" s="6">
        <f>IFERROR(IF('Bin Count Data'!U10/MAX(BinCountData4)&gt;'Bin Count Data'!V10/MAX(BinCountData4),ABS(('Bin Count Data'!V10-'Bin Count Data'!U10)/'Bin Count Data'!U10),ABS(('Bin Count Data'!V10-'Bin Count Data'!U10)/'Bin Count Data'!V10)),0)</f>
        <v>0</v>
      </c>
      <c r="X10" s="61">
        <f>IFERROR(IF(AND('Bin Count Data'!U10&gt;0,'Bin Count Data'!U10='Bin Count Data'!V10),1,MAX('Bin Count Data'!U10,'Bin Count Data'!V10)/MAX(BinCountData4)),0)</f>
        <v>0</v>
      </c>
      <c r="Z10" s="30" t="str">
        <f t="shared" si="4"/>
        <v/>
      </c>
      <c r="AA10" s="60">
        <f>IFERROR(IF('Bin Count Data'!AA10="",0,VALUE('Bin Count Data'!AA10)),0)</f>
        <v>0</v>
      </c>
      <c r="AB10" s="59">
        <f>IFERROR(IF('Bin Count Data'!AB10="",0,VALUE('Bin Count Data'!AB10)),0)</f>
        <v>0</v>
      </c>
      <c r="AC10" s="6">
        <f>IFERROR(IF('Bin Count Data'!AA10/MAX(BinCountData5)&gt;'Bin Count Data'!AB10/MAX(BinCountData5),ABS(('Bin Count Data'!AB10-'Bin Count Data'!AA10)/'Bin Count Data'!AA10),ABS(('Bin Count Data'!AB10-'Bin Count Data'!AA10)/'Bin Count Data'!AB10)),0)</f>
        <v>0</v>
      </c>
      <c r="AD10" s="61">
        <f>IFERROR(IF(AND('Bin Count Data'!AA10&gt;0,'Bin Count Data'!AA10='Bin Count Data'!AB10),1,MAX('Bin Count Data'!AA10,'Bin Count Data'!AB10)/MAX(BinCountData5)),0)</f>
        <v>0</v>
      </c>
      <c r="AF10" s="30" t="str">
        <f t="shared" si="5"/>
        <v/>
      </c>
      <c r="AG10" s="60">
        <f>IFERROR(IF('Bin Count Data'!AG10="",0,VALUE('Bin Count Data'!AG10)),0)</f>
        <v>0</v>
      </c>
      <c r="AH10" s="59">
        <f>IFERROR(IF('Bin Count Data'!AH10="",0,VALUE('Bin Count Data'!AH10)),0)</f>
        <v>0</v>
      </c>
      <c r="AI10" s="6">
        <f>IFERROR(IF('Bin Count Data'!AG10/MAX(BinCountData6)&gt;'Bin Count Data'!AH10/MAX(BinCountData6),ABS(('Bin Count Data'!AH10-'Bin Count Data'!AG10)/'Bin Count Data'!AG10),ABS(('Bin Count Data'!AH10-'Bin Count Data'!AG10)/'Bin Count Data'!AH10)),0)</f>
        <v>0</v>
      </c>
      <c r="AJ10" s="61">
        <f>IFERROR(IF(AND('Bin Count Data'!AG10&gt;0,'Bin Count Data'!AG10='Bin Count Data'!AH10),1,MAX('Bin Count Data'!AG10,'Bin Count Data'!AH10)/MAX(BinCountData6)),0)</f>
        <v>0</v>
      </c>
      <c r="AL10" s="30" t="str">
        <f t="shared" si="6"/>
        <v/>
      </c>
      <c r="AM10" s="60">
        <f>IFERROR(IF('Bin Count Data'!AM10="",0,VALUE('Bin Count Data'!AM10)),0)</f>
        <v>0</v>
      </c>
      <c r="AN10" s="59">
        <f>IFERROR(IF('Bin Count Data'!AN10="",0,VALUE('Bin Count Data'!AN10)),0)</f>
        <v>0</v>
      </c>
      <c r="AO10" s="6">
        <f>IFERROR(IF('Bin Count Data'!AM10/MAX(BinCountData7)&gt;'Bin Count Data'!AN10/MAX(BinCountData7),ABS(('Bin Count Data'!AN10-'Bin Count Data'!AM10)/'Bin Count Data'!AM10),ABS(('Bin Count Data'!AN10-'Bin Count Data'!AM10)/'Bin Count Data'!AN10)),0)</f>
        <v>0</v>
      </c>
      <c r="AP10" s="61">
        <f>IFERROR(IF(AND('Bin Count Data'!AM10&gt;0,'Bin Count Data'!AM10='Bin Count Data'!AN10),1,MAX('Bin Count Data'!AM10,'Bin Count Data'!AN10)/MAX(BinCountData7)),0)</f>
        <v>0</v>
      </c>
      <c r="AR10" s="30" t="str">
        <f t="shared" si="7"/>
        <v/>
      </c>
      <c r="AS10" s="60">
        <f>IFERROR(IF('Bin Count Data'!AS10="",0,VALUE('Bin Count Data'!AS10)),0)</f>
        <v>0</v>
      </c>
      <c r="AT10" s="59">
        <f>IFERROR(IF('Bin Count Data'!AT10="",0,VALUE('Bin Count Data'!AT10)),0)</f>
        <v>0</v>
      </c>
      <c r="AU10" s="6">
        <f>IFERROR(IF('Bin Count Data'!AS10/MAX(BinCountData8)&gt;'Bin Count Data'!AT10/MAX(BinCountData8),ABS(('Bin Count Data'!AT10-'Bin Count Data'!AS10)/'Bin Count Data'!AS10),ABS(('Bin Count Data'!AT10-'Bin Count Data'!AS10)/'Bin Count Data'!AT10)),0)</f>
        <v>0</v>
      </c>
      <c r="AV10" s="61">
        <f>IFERROR(IF(AND('Bin Count Data'!AS10&gt;0,'Bin Count Data'!AS10='Bin Count Data'!AT10),1,MAX('Bin Count Data'!AS10,'Bin Count Data'!AT10)/MAX(BinCountData8)),0)</f>
        <v>0</v>
      </c>
      <c r="AX10" s="30" t="str">
        <f t="shared" si="8"/>
        <v/>
      </c>
      <c r="AY10" s="60">
        <f>IFERROR(IF('Bin Count Data'!AY10="",0,VALUE('Bin Count Data'!AY10)),0)</f>
        <v>0</v>
      </c>
      <c r="AZ10" s="59">
        <f>IFERROR(IF('Bin Count Data'!AZ10="",0,VALUE('Bin Count Data'!AZ10)),0)</f>
        <v>0</v>
      </c>
      <c r="BA10" s="6">
        <f>IFERROR(IF('Bin Count Data'!AY10/MAX(BinCountData9)&gt;'Bin Count Data'!AZ10/MAX(BinCountData9),ABS(('Bin Count Data'!AZ10-'Bin Count Data'!AY10)/'Bin Count Data'!AY10),ABS(('Bin Count Data'!AZ10-'Bin Count Data'!AY10)/'Bin Count Data'!AZ10)),0)</f>
        <v>0</v>
      </c>
      <c r="BB10" s="61">
        <f>IFERROR(IF(AND('Bin Count Data'!AY10&gt;0,'Bin Count Data'!AY10='Bin Count Data'!AZ10),1,MAX('Bin Count Data'!AY10,'Bin Count Data'!AZ10)/MAX(BinCountData9)),0)</f>
        <v>0</v>
      </c>
      <c r="BD10" s="30" t="str">
        <f t="shared" si="9"/>
        <v/>
      </c>
      <c r="BE10" s="60">
        <f>IFERROR(IF('Bin Count Data'!BE10="",0,VALUE('Bin Count Data'!BE10)),0)</f>
        <v>0</v>
      </c>
      <c r="BF10" s="59">
        <f>IFERROR(IF('Bin Count Data'!BF10="",0,VALUE('Bin Count Data'!BF10)),0)</f>
        <v>0</v>
      </c>
      <c r="BG10" s="6">
        <f>IFERROR(IF('Bin Count Data'!BE10/MAX(BinCountData10)&gt;'Bin Count Data'!BF10/MAX(BinCountData10),ABS(('Bin Count Data'!BF10-'Bin Count Data'!BE10)/'Bin Count Data'!BE10),ABS(('Bin Count Data'!BF10-'Bin Count Data'!BE10)/'Bin Count Data'!BF10)),0)</f>
        <v>0</v>
      </c>
      <c r="BH10" s="61">
        <f>IFERROR(IF(AND('Bin Count Data'!BE10&gt;0,'Bin Count Data'!BE10='Bin Count Data'!BF10),1,MAX('Bin Count Data'!BE10,'Bin Count Data'!BF10)/MAX(BinCountData10)),0)</f>
        <v>0</v>
      </c>
      <c r="BJ10" s="30" t="str">
        <f t="shared" si="10"/>
        <v/>
      </c>
      <c r="BK10" s="60">
        <f>IFERROR(IF('Bin Count Data'!BK10="",0,VALUE('Bin Count Data'!BK10)),0)</f>
        <v>0</v>
      </c>
      <c r="BL10" s="59">
        <f>IFERROR(IF('Bin Count Data'!BL10="",0,VALUE('Bin Count Data'!BL10)),0)</f>
        <v>0</v>
      </c>
      <c r="BM10" s="6">
        <f>IFERROR(IF('Bin Count Data'!BK10/MAX(BinCountData11)&gt;'Bin Count Data'!BL10/MAX(BinCountData11),ABS(('Bin Count Data'!BL10-'Bin Count Data'!BK10)/'Bin Count Data'!BK10),ABS(('Bin Count Data'!BL10-'Bin Count Data'!BK10)/'Bin Count Data'!BL10)),0)</f>
        <v>0</v>
      </c>
      <c r="BN10" s="61">
        <f>IFERROR(IF(AND('Bin Count Data'!BK10&gt;0,'Bin Count Data'!BK10='Bin Count Data'!BL10),1,MAX('Bin Count Data'!BK10,'Bin Count Data'!BL10)/MAX(BinCountData11)),0)</f>
        <v>0</v>
      </c>
      <c r="BP10" s="30" t="str">
        <f t="shared" si="11"/>
        <v/>
      </c>
      <c r="BQ10" s="60">
        <f>IFERROR(IF('Bin Count Data'!BQ10="",0,VALUE('Bin Count Data'!BQ10)),0)</f>
        <v>0</v>
      </c>
      <c r="BR10" s="59">
        <f>IFERROR(IF('Bin Count Data'!BR10="",0,VALUE('Bin Count Data'!BR10)),0)</f>
        <v>0</v>
      </c>
      <c r="BS10" s="6">
        <f>IFERROR(IF('Bin Count Data'!BQ10/MAX(BinCountData12)&gt;'Bin Count Data'!BR10/MAX(BinCountData12),ABS(('Bin Count Data'!BR10-'Bin Count Data'!BQ10)/'Bin Count Data'!BQ10),ABS(('Bin Count Data'!BR10-'Bin Count Data'!BQ10)/'Bin Count Data'!BR10)),0)</f>
        <v>0</v>
      </c>
      <c r="BT10" s="61">
        <f>IFERROR(IF(AND('Bin Count Data'!BQ10&gt;0,'Bin Count Data'!BQ10='Bin Count Data'!BR10),1,MAX('Bin Count Data'!BQ10,'Bin Count Data'!BR10)/MAX(BinCountData12)),0)</f>
        <v>0</v>
      </c>
      <c r="BV10" s="30" t="str">
        <f t="shared" si="12"/>
        <v/>
      </c>
      <c r="BW10" s="60">
        <f>IFERROR(IF('Bin Count Data'!BW10="",0,VALUE('Bin Count Data'!BW10)),0)</f>
        <v>0</v>
      </c>
      <c r="BX10" s="59">
        <f>IFERROR(IF('Bin Count Data'!BX10="",0,VALUE('Bin Count Data'!BX10)),0)</f>
        <v>0</v>
      </c>
      <c r="BY10" s="6">
        <f>IFERROR(IF('Bin Count Data'!BW10/MAX(BinCountData13)&gt;'Bin Count Data'!BX10/MAX(BinCountData13),ABS(('Bin Count Data'!BX10-'Bin Count Data'!BW10)/'Bin Count Data'!BW10),ABS(('Bin Count Data'!BX10-'Bin Count Data'!BW10)/'Bin Count Data'!BX10)),0)</f>
        <v>0</v>
      </c>
      <c r="BZ10" s="61">
        <f>IFERROR(IF(AND('Bin Count Data'!BW10&gt;0,'Bin Count Data'!BW10='Bin Count Data'!BX10),1,MAX('Bin Count Data'!BW10,'Bin Count Data'!BX10)/MAX(BinCountData13)),0)</f>
        <v>0</v>
      </c>
      <c r="CB10" s="30" t="str">
        <f t="shared" si="13"/>
        <v/>
      </c>
      <c r="CC10" s="60">
        <f>IFERROR(IF('Bin Count Data'!CC10="",0,VALUE('Bin Count Data'!CC10)),0)</f>
        <v>0</v>
      </c>
      <c r="CD10" s="59">
        <f>IFERROR(IF('Bin Count Data'!CD10="",0,VALUE('Bin Count Data'!CD10)),0)</f>
        <v>0</v>
      </c>
      <c r="CE10" s="6">
        <f>IFERROR(IF('Bin Count Data'!CC10/MAX(BinCountData14)&gt;'Bin Count Data'!CD10/MAX(BinCountData14),ABS(('Bin Count Data'!CD10-'Bin Count Data'!CC10)/'Bin Count Data'!CC10),ABS(('Bin Count Data'!CD10-'Bin Count Data'!CC10)/'Bin Count Data'!CD10)),0)</f>
        <v>0</v>
      </c>
      <c r="CF10" s="61">
        <f>IFERROR(IF(AND('Bin Count Data'!CC10&gt;0,'Bin Count Data'!CC10='Bin Count Data'!CD10),1,MAX('Bin Count Data'!CC10,'Bin Count Data'!CD10)/MAX(BinCountData14)),0)</f>
        <v>0</v>
      </c>
      <c r="CH10" s="30" t="str">
        <f t="shared" si="14"/>
        <v/>
      </c>
      <c r="CI10" s="60">
        <f>IFERROR(IF('Bin Count Data'!CI10="",0,VALUE('Bin Count Data'!CI10)),0)</f>
        <v>0</v>
      </c>
      <c r="CJ10" s="59">
        <f>IFERROR(IF('Bin Count Data'!CJ10="",0,VALUE('Bin Count Data'!CJ10)),0)</f>
        <v>0</v>
      </c>
      <c r="CK10" s="6">
        <f>IFERROR(IF('Bin Count Data'!CI10/MAX(BinCountData15)&gt;'Bin Count Data'!CJ10/MAX(BinCountData15),ABS(('Bin Count Data'!CJ10-'Bin Count Data'!CI10)/'Bin Count Data'!CI10),ABS(('Bin Count Data'!CJ10-'Bin Count Data'!CI10)/'Bin Count Data'!CJ10)),0)</f>
        <v>0</v>
      </c>
      <c r="CL10" s="61">
        <f>IFERROR(IF(AND('Bin Count Data'!CI10&gt;0,'Bin Count Data'!CI10='Bin Count Data'!CJ10),1,MAX('Bin Count Data'!CI10,'Bin Count Data'!CJ10)/MAX(BinCountData15)),0)</f>
        <v>0</v>
      </c>
      <c r="CN10" s="30" t="str">
        <f t="shared" si="15"/>
        <v/>
      </c>
      <c r="CO10" s="60">
        <f>IFERROR(IF('Bin Count Data'!CO10="",0,VALUE('Bin Count Data'!CO10)),0)</f>
        <v>0</v>
      </c>
      <c r="CP10" s="59">
        <f>IFERROR(IF('Bin Count Data'!CP10="",0,VALUE('Bin Count Data'!CP10)),0)</f>
        <v>0</v>
      </c>
      <c r="CQ10" s="6">
        <f>IFERROR(IF('Bin Count Data'!CO10/MAX(BinCountData16)&gt;'Bin Count Data'!CP10/MAX(BinCountData16),ABS(('Bin Count Data'!CP10-'Bin Count Data'!CO10)/'Bin Count Data'!CO10),ABS(('Bin Count Data'!CP10-'Bin Count Data'!CO10)/'Bin Count Data'!CP10)),0)</f>
        <v>0</v>
      </c>
      <c r="CR10" s="61">
        <f>IFERROR(IF(AND('Bin Count Data'!CO10&gt;0,'Bin Count Data'!CO10='Bin Count Data'!CP10),1,MAX('Bin Count Data'!CO10,'Bin Count Data'!CP10)/MAX(BinCountData16)),0)</f>
        <v>0</v>
      </c>
      <c r="CT10" s="30" t="str">
        <f t="shared" si="16"/>
        <v/>
      </c>
      <c r="CU10" s="60">
        <f>IFERROR(IF('Bin Count Data'!CU10="",0,VALUE('Bin Count Data'!CU10)),0)</f>
        <v>0</v>
      </c>
      <c r="CV10" s="59">
        <f>IFERROR(IF('Bin Count Data'!CV10="",0,VALUE('Bin Count Data'!CV10)),0)</f>
        <v>0</v>
      </c>
      <c r="CW10" s="6">
        <f>IFERROR(IF('Bin Count Data'!CU10/MAX(BinCountData17)&gt;'Bin Count Data'!CV10/MAX(BinCountData17),ABS(('Bin Count Data'!CV10-'Bin Count Data'!CU10)/'Bin Count Data'!CU10),ABS(('Bin Count Data'!CV10-'Bin Count Data'!CU10)/'Bin Count Data'!CV10)),0)</f>
        <v>0</v>
      </c>
      <c r="CX10" s="61">
        <f>IFERROR(IF(AND('Bin Count Data'!CU10&gt;0,'Bin Count Data'!CU10='Bin Count Data'!CV10),1,MAX('Bin Count Data'!CU10,'Bin Count Data'!CV10)/MAX(BinCountData17)),0)</f>
        <v>0</v>
      </c>
      <c r="CY10" s="6"/>
      <c r="CZ10" s="30" t="str">
        <f t="shared" si="17"/>
        <v/>
      </c>
      <c r="DA10" s="60">
        <f>IFERROR(IF('Bin Count Data'!DA10="",0,VALUE('Bin Count Data'!DA10)),0)</f>
        <v>0</v>
      </c>
      <c r="DB10" s="59">
        <f>IFERROR(IF('Bin Count Data'!DB10="",0,VALUE('Bin Count Data'!DB10)),0)</f>
        <v>0</v>
      </c>
      <c r="DC10" s="6">
        <f>IFERROR(IF('Bin Count Data'!DA10/MAX(BinCountData18)&gt;'Bin Count Data'!DB10/MAX(BinCountData18),ABS(('Bin Count Data'!DB10-'Bin Count Data'!DA10)/'Bin Count Data'!DA10),ABS(('Bin Count Data'!DB10-'Bin Count Data'!DA10)/'Bin Count Data'!DB10)),0)</f>
        <v>0</v>
      </c>
      <c r="DD10" s="61">
        <f>IFERROR(IF(AND('Bin Count Data'!DA10&gt;0,'Bin Count Data'!DA10='Bin Count Data'!DB10),1,MAX('Bin Count Data'!DA10,'Bin Count Data'!DB10)/MAX(BinCountData18)),0)</f>
        <v>0</v>
      </c>
      <c r="DE10" s="6"/>
      <c r="DF10" s="30" t="str">
        <f t="shared" si="18"/>
        <v/>
      </c>
      <c r="DG10" s="60">
        <f>IFERROR(IF('Bin Count Data'!DG10="",0,VALUE('Bin Count Data'!DG10)),0)</f>
        <v>0</v>
      </c>
      <c r="DH10" s="59">
        <f>IFERROR(IF('Bin Count Data'!DH10="",0,VALUE('Bin Count Data'!DH10)),0)</f>
        <v>0</v>
      </c>
      <c r="DI10" s="6">
        <f>IFERROR(IF('Bin Count Data'!DG10/MAX(BinCountData19)&gt;'Bin Count Data'!DH10/MAX(BinCountData19),ABS(('Bin Count Data'!DH10-'Bin Count Data'!DG10)/'Bin Count Data'!DG10),ABS(('Bin Count Data'!DH10-'Bin Count Data'!DG10)/'Bin Count Data'!DH10)),0)</f>
        <v>0</v>
      </c>
      <c r="DJ10" s="61">
        <f>IFERROR(IF(AND('Bin Count Data'!DG10&gt;0,'Bin Count Data'!DG10='Bin Count Data'!DH10),1,MAX('Bin Count Data'!DG10,'Bin Count Data'!DH10)/MAX(BinCountData19)),0)</f>
        <v>0</v>
      </c>
      <c r="DK10" s="6"/>
      <c r="DL10" s="30" t="str">
        <f t="shared" si="19"/>
        <v/>
      </c>
      <c r="DM10" s="60">
        <f>IFERROR(IF('Bin Count Data'!DM10="",0,VALUE('Bin Count Data'!DM10)),0)</f>
        <v>0</v>
      </c>
      <c r="DN10" s="59">
        <f>IFERROR(IF('Bin Count Data'!DN10="",0,VALUE('Bin Count Data'!DN10)),0)</f>
        <v>0</v>
      </c>
      <c r="DO10" s="6">
        <f>IFERROR(IF('Bin Count Data'!DM10/MAX(BinCountData20)&gt;'Bin Count Data'!DN10/MAX(BinCountData20),ABS(('Bin Count Data'!DN10-'Bin Count Data'!DM10)/'Bin Count Data'!DM10),ABS(('Bin Count Data'!DN10-'Bin Count Data'!DM10)/'Bin Count Data'!DN10)),0)</f>
        <v>0</v>
      </c>
      <c r="DP10" s="61">
        <f>IFERROR(IF(AND('Bin Count Data'!DM10&gt;0,'Bin Count Data'!DM10='Bin Count Data'!DN10),1,MAX('Bin Count Data'!DM10,'Bin Count Data'!DN10)/MAX(BinCountData20)),0)</f>
        <v>0</v>
      </c>
    </row>
    <row r="11" spans="2:120" ht="14.25">
      <c r="B11" s="30" t="str">
        <f t="shared" si="0"/>
        <v/>
      </c>
      <c r="C11" s="60">
        <f>IFERROR(IF('Bin Count Data'!C11="",0,VALUE('Bin Count Data'!C11)),0)</f>
        <v>0</v>
      </c>
      <c r="D11" s="59">
        <f>IFERROR(IF('Bin Count Data'!D11="",0,VALUE('Bin Count Data'!D11)),0)</f>
        <v>0</v>
      </c>
      <c r="E11" s="6">
        <f>IFERROR(IF('Bin Count Data'!C11/MAX(BinCountData1)&gt;'Bin Count Data'!D11/MAX(BinCountData1),ABS(('Bin Count Data'!D11-'Bin Count Data'!C11)/'Bin Count Data'!C11),ABS(('Bin Count Data'!D11-'Bin Count Data'!C11)/'Bin Count Data'!D11)),0)</f>
        <v>0</v>
      </c>
      <c r="F11" s="61">
        <f>IFERROR(IF(AND('Bin Count Data'!C11&gt;0,'Bin Count Data'!C11='Bin Count Data'!D11),1,MAX('Bin Count Data'!C11,'Bin Count Data'!D11)/MAX(BinCountData1)),0)</f>
        <v>0</v>
      </c>
      <c r="G11" s="53"/>
      <c r="H11" s="30" t="str">
        <f t="shared" si="1"/>
        <v/>
      </c>
      <c r="I11" s="60">
        <f>IFERROR(IF('Bin Count Data'!I11="",0,VALUE('Bin Count Data'!I11)),0)</f>
        <v>0</v>
      </c>
      <c r="J11" s="59">
        <f>IFERROR(IF('Bin Count Data'!J11="",0,VALUE('Bin Count Data'!J11)),0)</f>
        <v>0</v>
      </c>
      <c r="K11" s="6">
        <f>IFERROR(IF('Bin Count Data'!I11/MAX(BinCountData2)&gt;'Bin Count Data'!J11/MAX(BinCountData2),ABS(('Bin Count Data'!J11-'Bin Count Data'!I11)/'Bin Count Data'!I11),ABS(('Bin Count Data'!J11-'Bin Count Data'!I11)/'Bin Count Data'!J11)),0)</f>
        <v>0</v>
      </c>
      <c r="L11" s="61">
        <f>IFERROR(IF(AND('Bin Count Data'!I11&gt;0,'Bin Count Data'!I11='Bin Count Data'!J11),1,MAX('Bin Count Data'!I11,'Bin Count Data'!J11)/MAX(BinCountData2)),0)</f>
        <v>0</v>
      </c>
      <c r="N11" s="30" t="str">
        <f t="shared" si="2"/>
        <v/>
      </c>
      <c r="O11" s="60">
        <f>IFERROR(IF('Bin Count Data'!O11="",0,VALUE('Bin Count Data'!O11)),0)</f>
        <v>0</v>
      </c>
      <c r="P11" s="59">
        <f>IFERROR(IF('Bin Count Data'!P11="",0,VALUE('Bin Count Data'!P11)),0)</f>
        <v>0</v>
      </c>
      <c r="Q11" s="6">
        <f>IFERROR(IF('Bin Count Data'!O11/MAX(BinCountData3)&gt;'Bin Count Data'!P11/MAX(BinCountData3),ABS(('Bin Count Data'!P11-'Bin Count Data'!O11)/'Bin Count Data'!O11),ABS(('Bin Count Data'!P11-'Bin Count Data'!O11)/'Bin Count Data'!P11)),0)</f>
        <v>0</v>
      </c>
      <c r="R11" s="61">
        <f>IFERROR(IF(AND('Bin Count Data'!O11&gt;0,'Bin Count Data'!O11='Bin Count Data'!P11),1,MAX('Bin Count Data'!O11,'Bin Count Data'!P11)/MAX(BinCountData3)),0)</f>
        <v>0</v>
      </c>
      <c r="T11" s="30" t="str">
        <f t="shared" si="3"/>
        <v/>
      </c>
      <c r="U11" s="60">
        <f>IFERROR(IF('Bin Count Data'!U11="",0,VALUE('Bin Count Data'!U11)),0)</f>
        <v>0</v>
      </c>
      <c r="V11" s="59">
        <f>IFERROR(IF('Bin Count Data'!V11="",0,VALUE('Bin Count Data'!V11)),0)</f>
        <v>0</v>
      </c>
      <c r="W11" s="6">
        <f>IFERROR(IF('Bin Count Data'!U11/MAX(BinCountData4)&gt;'Bin Count Data'!V11/MAX(BinCountData4),ABS(('Bin Count Data'!V11-'Bin Count Data'!U11)/'Bin Count Data'!U11),ABS(('Bin Count Data'!V11-'Bin Count Data'!U11)/'Bin Count Data'!V11)),0)</f>
        <v>0</v>
      </c>
      <c r="X11" s="61">
        <f>IFERROR(IF(AND('Bin Count Data'!U11&gt;0,'Bin Count Data'!U11='Bin Count Data'!V11),1,MAX('Bin Count Data'!U11,'Bin Count Data'!V11)/MAX(BinCountData4)),0)</f>
        <v>0</v>
      </c>
      <c r="Z11" s="30" t="str">
        <f t="shared" si="4"/>
        <v/>
      </c>
      <c r="AA11" s="60">
        <f>IFERROR(IF('Bin Count Data'!AA11="",0,VALUE('Bin Count Data'!AA11)),0)</f>
        <v>0</v>
      </c>
      <c r="AB11" s="59">
        <f>IFERROR(IF('Bin Count Data'!AB11="",0,VALUE('Bin Count Data'!AB11)),0)</f>
        <v>0</v>
      </c>
      <c r="AC11" s="6">
        <f>IFERROR(IF('Bin Count Data'!AA11/MAX(BinCountData5)&gt;'Bin Count Data'!AB11/MAX(BinCountData5),ABS(('Bin Count Data'!AB11-'Bin Count Data'!AA11)/'Bin Count Data'!AA11),ABS(('Bin Count Data'!AB11-'Bin Count Data'!AA11)/'Bin Count Data'!AB11)),0)</f>
        <v>0</v>
      </c>
      <c r="AD11" s="61">
        <f>IFERROR(IF(AND('Bin Count Data'!AA11&gt;0,'Bin Count Data'!AA11='Bin Count Data'!AB11),1,MAX('Bin Count Data'!AA11,'Bin Count Data'!AB11)/MAX(BinCountData5)),0)</f>
        <v>0</v>
      </c>
      <c r="AF11" s="30" t="str">
        <f t="shared" si="5"/>
        <v/>
      </c>
      <c r="AG11" s="60">
        <f>IFERROR(IF('Bin Count Data'!AG11="",0,VALUE('Bin Count Data'!AG11)),0)</f>
        <v>0</v>
      </c>
      <c r="AH11" s="59">
        <f>IFERROR(IF('Bin Count Data'!AH11="",0,VALUE('Bin Count Data'!AH11)),0)</f>
        <v>0</v>
      </c>
      <c r="AI11" s="6">
        <f>IFERROR(IF('Bin Count Data'!AG11/MAX(BinCountData6)&gt;'Bin Count Data'!AH11/MAX(BinCountData6),ABS(('Bin Count Data'!AH11-'Bin Count Data'!AG11)/'Bin Count Data'!AG11),ABS(('Bin Count Data'!AH11-'Bin Count Data'!AG11)/'Bin Count Data'!AH11)),0)</f>
        <v>0</v>
      </c>
      <c r="AJ11" s="61">
        <f>IFERROR(IF(AND('Bin Count Data'!AG11&gt;0,'Bin Count Data'!AG11='Bin Count Data'!AH11),1,MAX('Bin Count Data'!AG11,'Bin Count Data'!AH11)/MAX(BinCountData6)),0)</f>
        <v>0</v>
      </c>
      <c r="AL11" s="30" t="str">
        <f t="shared" si="6"/>
        <v/>
      </c>
      <c r="AM11" s="60">
        <f>IFERROR(IF('Bin Count Data'!AM11="",0,VALUE('Bin Count Data'!AM11)),0)</f>
        <v>0</v>
      </c>
      <c r="AN11" s="59">
        <f>IFERROR(IF('Bin Count Data'!AN11="",0,VALUE('Bin Count Data'!AN11)),0)</f>
        <v>0</v>
      </c>
      <c r="AO11" s="6">
        <f>IFERROR(IF('Bin Count Data'!AM11/MAX(BinCountData7)&gt;'Bin Count Data'!AN11/MAX(BinCountData7),ABS(('Bin Count Data'!AN11-'Bin Count Data'!AM11)/'Bin Count Data'!AM11),ABS(('Bin Count Data'!AN11-'Bin Count Data'!AM11)/'Bin Count Data'!AN11)),0)</f>
        <v>0</v>
      </c>
      <c r="AP11" s="61">
        <f>IFERROR(IF(AND('Bin Count Data'!AM11&gt;0,'Bin Count Data'!AM11='Bin Count Data'!AN11),1,MAX('Bin Count Data'!AM11,'Bin Count Data'!AN11)/MAX(BinCountData7)),0)</f>
        <v>0</v>
      </c>
      <c r="AR11" s="30" t="str">
        <f t="shared" si="7"/>
        <v/>
      </c>
      <c r="AS11" s="60">
        <f>IFERROR(IF('Bin Count Data'!AS11="",0,VALUE('Bin Count Data'!AS11)),0)</f>
        <v>0</v>
      </c>
      <c r="AT11" s="59">
        <f>IFERROR(IF('Bin Count Data'!AT11="",0,VALUE('Bin Count Data'!AT11)),0)</f>
        <v>0</v>
      </c>
      <c r="AU11" s="6">
        <f>IFERROR(IF('Bin Count Data'!AS11/MAX(BinCountData8)&gt;'Bin Count Data'!AT11/MAX(BinCountData8),ABS(('Bin Count Data'!AT11-'Bin Count Data'!AS11)/'Bin Count Data'!AS11),ABS(('Bin Count Data'!AT11-'Bin Count Data'!AS11)/'Bin Count Data'!AT11)),0)</f>
        <v>0</v>
      </c>
      <c r="AV11" s="61">
        <f>IFERROR(IF(AND('Bin Count Data'!AS11&gt;0,'Bin Count Data'!AS11='Bin Count Data'!AT11),1,MAX('Bin Count Data'!AS11,'Bin Count Data'!AT11)/MAX(BinCountData8)),0)</f>
        <v>0</v>
      </c>
      <c r="AX11" s="30" t="str">
        <f t="shared" si="8"/>
        <v/>
      </c>
      <c r="AY11" s="60">
        <f>IFERROR(IF('Bin Count Data'!AY11="",0,VALUE('Bin Count Data'!AY11)),0)</f>
        <v>0</v>
      </c>
      <c r="AZ11" s="59">
        <f>IFERROR(IF('Bin Count Data'!AZ11="",0,VALUE('Bin Count Data'!AZ11)),0)</f>
        <v>0</v>
      </c>
      <c r="BA11" s="6">
        <f>IFERROR(IF('Bin Count Data'!AY11/MAX(BinCountData9)&gt;'Bin Count Data'!AZ11/MAX(BinCountData9),ABS(('Bin Count Data'!AZ11-'Bin Count Data'!AY11)/'Bin Count Data'!AY11),ABS(('Bin Count Data'!AZ11-'Bin Count Data'!AY11)/'Bin Count Data'!AZ11)),0)</f>
        <v>0</v>
      </c>
      <c r="BB11" s="61">
        <f>IFERROR(IF(AND('Bin Count Data'!AY11&gt;0,'Bin Count Data'!AY11='Bin Count Data'!AZ11),1,MAX('Bin Count Data'!AY11,'Bin Count Data'!AZ11)/MAX(BinCountData9)),0)</f>
        <v>0</v>
      </c>
      <c r="BD11" s="30" t="str">
        <f t="shared" si="9"/>
        <v/>
      </c>
      <c r="BE11" s="60">
        <f>IFERROR(IF('Bin Count Data'!BE11="",0,VALUE('Bin Count Data'!BE11)),0)</f>
        <v>0</v>
      </c>
      <c r="BF11" s="59">
        <f>IFERROR(IF('Bin Count Data'!BF11="",0,VALUE('Bin Count Data'!BF11)),0)</f>
        <v>0</v>
      </c>
      <c r="BG11" s="6">
        <f>IFERROR(IF('Bin Count Data'!BE11/MAX(BinCountData10)&gt;'Bin Count Data'!BF11/MAX(BinCountData10),ABS(('Bin Count Data'!BF11-'Bin Count Data'!BE11)/'Bin Count Data'!BE11),ABS(('Bin Count Data'!BF11-'Bin Count Data'!BE11)/'Bin Count Data'!BF11)),0)</f>
        <v>0</v>
      </c>
      <c r="BH11" s="61">
        <f>IFERROR(IF(AND('Bin Count Data'!BE11&gt;0,'Bin Count Data'!BE11='Bin Count Data'!BF11),1,MAX('Bin Count Data'!BE11,'Bin Count Data'!BF11)/MAX(BinCountData10)),0)</f>
        <v>0</v>
      </c>
      <c r="BJ11" s="30" t="str">
        <f t="shared" si="10"/>
        <v/>
      </c>
      <c r="BK11" s="60">
        <f>IFERROR(IF('Bin Count Data'!BK11="",0,VALUE('Bin Count Data'!BK11)),0)</f>
        <v>0</v>
      </c>
      <c r="BL11" s="59">
        <f>IFERROR(IF('Bin Count Data'!BL11="",0,VALUE('Bin Count Data'!BL11)),0)</f>
        <v>0</v>
      </c>
      <c r="BM11" s="6">
        <f>IFERROR(IF('Bin Count Data'!BK11/MAX(BinCountData11)&gt;'Bin Count Data'!BL11/MAX(BinCountData11),ABS(('Bin Count Data'!BL11-'Bin Count Data'!BK11)/'Bin Count Data'!BK11),ABS(('Bin Count Data'!BL11-'Bin Count Data'!BK11)/'Bin Count Data'!BL11)),0)</f>
        <v>0</v>
      </c>
      <c r="BN11" s="61">
        <f>IFERROR(IF(AND('Bin Count Data'!BK11&gt;0,'Bin Count Data'!BK11='Bin Count Data'!BL11),1,MAX('Bin Count Data'!BK11,'Bin Count Data'!BL11)/MAX(BinCountData11)),0)</f>
        <v>0</v>
      </c>
      <c r="BP11" s="30" t="str">
        <f t="shared" si="11"/>
        <v/>
      </c>
      <c r="BQ11" s="60">
        <f>IFERROR(IF('Bin Count Data'!BQ11="",0,VALUE('Bin Count Data'!BQ11)),0)</f>
        <v>0</v>
      </c>
      <c r="BR11" s="59">
        <f>IFERROR(IF('Bin Count Data'!BR11="",0,VALUE('Bin Count Data'!BR11)),0)</f>
        <v>0</v>
      </c>
      <c r="BS11" s="6">
        <f>IFERROR(IF('Bin Count Data'!BQ11/MAX(BinCountData12)&gt;'Bin Count Data'!BR11/MAX(BinCountData12),ABS(('Bin Count Data'!BR11-'Bin Count Data'!BQ11)/'Bin Count Data'!BQ11),ABS(('Bin Count Data'!BR11-'Bin Count Data'!BQ11)/'Bin Count Data'!BR11)),0)</f>
        <v>0</v>
      </c>
      <c r="BT11" s="61">
        <f>IFERROR(IF(AND('Bin Count Data'!BQ11&gt;0,'Bin Count Data'!BQ11='Bin Count Data'!BR11),1,MAX('Bin Count Data'!BQ11,'Bin Count Data'!BR11)/MAX(BinCountData12)),0)</f>
        <v>0</v>
      </c>
      <c r="BV11" s="30" t="str">
        <f t="shared" si="12"/>
        <v/>
      </c>
      <c r="BW11" s="60">
        <f>IFERROR(IF('Bin Count Data'!BW11="",0,VALUE('Bin Count Data'!BW11)),0)</f>
        <v>0</v>
      </c>
      <c r="BX11" s="59">
        <f>IFERROR(IF('Bin Count Data'!BX11="",0,VALUE('Bin Count Data'!BX11)),0)</f>
        <v>0</v>
      </c>
      <c r="BY11" s="6">
        <f>IFERROR(IF('Bin Count Data'!BW11/MAX(BinCountData13)&gt;'Bin Count Data'!BX11/MAX(BinCountData13),ABS(('Bin Count Data'!BX11-'Bin Count Data'!BW11)/'Bin Count Data'!BW11),ABS(('Bin Count Data'!BX11-'Bin Count Data'!BW11)/'Bin Count Data'!BX11)),0)</f>
        <v>0</v>
      </c>
      <c r="BZ11" s="61">
        <f>IFERROR(IF(AND('Bin Count Data'!BW11&gt;0,'Bin Count Data'!BW11='Bin Count Data'!BX11),1,MAX('Bin Count Data'!BW11,'Bin Count Data'!BX11)/MAX(BinCountData13)),0)</f>
        <v>0</v>
      </c>
      <c r="CB11" s="30" t="str">
        <f t="shared" si="13"/>
        <v/>
      </c>
      <c r="CC11" s="60">
        <f>IFERROR(IF('Bin Count Data'!CC11="",0,VALUE('Bin Count Data'!CC11)),0)</f>
        <v>0</v>
      </c>
      <c r="CD11" s="59">
        <f>IFERROR(IF('Bin Count Data'!CD11="",0,VALUE('Bin Count Data'!CD11)),0)</f>
        <v>0</v>
      </c>
      <c r="CE11" s="6">
        <f>IFERROR(IF('Bin Count Data'!CC11/MAX(BinCountData14)&gt;'Bin Count Data'!CD11/MAX(BinCountData14),ABS(('Bin Count Data'!CD11-'Bin Count Data'!CC11)/'Bin Count Data'!CC11),ABS(('Bin Count Data'!CD11-'Bin Count Data'!CC11)/'Bin Count Data'!CD11)),0)</f>
        <v>0</v>
      </c>
      <c r="CF11" s="61">
        <f>IFERROR(IF(AND('Bin Count Data'!CC11&gt;0,'Bin Count Data'!CC11='Bin Count Data'!CD11),1,MAX('Bin Count Data'!CC11,'Bin Count Data'!CD11)/MAX(BinCountData14)),0)</f>
        <v>0</v>
      </c>
      <c r="CH11" s="30" t="str">
        <f t="shared" si="14"/>
        <v/>
      </c>
      <c r="CI11" s="60">
        <f>IFERROR(IF('Bin Count Data'!CI11="",0,VALUE('Bin Count Data'!CI11)),0)</f>
        <v>0</v>
      </c>
      <c r="CJ11" s="59">
        <f>IFERROR(IF('Bin Count Data'!CJ11="",0,VALUE('Bin Count Data'!CJ11)),0)</f>
        <v>0</v>
      </c>
      <c r="CK11" s="6">
        <f>IFERROR(IF('Bin Count Data'!CI11/MAX(BinCountData15)&gt;'Bin Count Data'!CJ11/MAX(BinCountData15),ABS(('Bin Count Data'!CJ11-'Bin Count Data'!CI11)/'Bin Count Data'!CI11),ABS(('Bin Count Data'!CJ11-'Bin Count Data'!CI11)/'Bin Count Data'!CJ11)),0)</f>
        <v>0</v>
      </c>
      <c r="CL11" s="61">
        <f>IFERROR(IF(AND('Bin Count Data'!CI11&gt;0,'Bin Count Data'!CI11='Bin Count Data'!CJ11),1,MAX('Bin Count Data'!CI11,'Bin Count Data'!CJ11)/MAX(BinCountData15)),0)</f>
        <v>0</v>
      </c>
      <c r="CN11" s="30" t="str">
        <f t="shared" si="15"/>
        <v/>
      </c>
      <c r="CO11" s="60">
        <f>IFERROR(IF('Bin Count Data'!CO11="",0,VALUE('Bin Count Data'!CO11)),0)</f>
        <v>0</v>
      </c>
      <c r="CP11" s="59">
        <f>IFERROR(IF('Bin Count Data'!CP11="",0,VALUE('Bin Count Data'!CP11)),0)</f>
        <v>0</v>
      </c>
      <c r="CQ11" s="6">
        <f>IFERROR(IF('Bin Count Data'!CO11/MAX(BinCountData16)&gt;'Bin Count Data'!CP11/MAX(BinCountData16),ABS(('Bin Count Data'!CP11-'Bin Count Data'!CO11)/'Bin Count Data'!CO11),ABS(('Bin Count Data'!CP11-'Bin Count Data'!CO11)/'Bin Count Data'!CP11)),0)</f>
        <v>0</v>
      </c>
      <c r="CR11" s="61">
        <f>IFERROR(IF(AND('Bin Count Data'!CO11&gt;0,'Bin Count Data'!CO11='Bin Count Data'!CP11),1,MAX('Bin Count Data'!CO11,'Bin Count Data'!CP11)/MAX(BinCountData16)),0)</f>
        <v>0</v>
      </c>
      <c r="CT11" s="30" t="str">
        <f t="shared" si="16"/>
        <v/>
      </c>
      <c r="CU11" s="60">
        <f>IFERROR(IF('Bin Count Data'!CU11="",0,VALUE('Bin Count Data'!CU11)),0)</f>
        <v>0</v>
      </c>
      <c r="CV11" s="59">
        <f>IFERROR(IF('Bin Count Data'!CV11="",0,VALUE('Bin Count Data'!CV11)),0)</f>
        <v>0</v>
      </c>
      <c r="CW11" s="6">
        <f>IFERROR(IF('Bin Count Data'!CU11/MAX(BinCountData17)&gt;'Bin Count Data'!CV11/MAX(BinCountData17),ABS(('Bin Count Data'!CV11-'Bin Count Data'!CU11)/'Bin Count Data'!CU11),ABS(('Bin Count Data'!CV11-'Bin Count Data'!CU11)/'Bin Count Data'!CV11)),0)</f>
        <v>0</v>
      </c>
      <c r="CX11" s="61">
        <f>IFERROR(IF(AND('Bin Count Data'!CU11&gt;0,'Bin Count Data'!CU11='Bin Count Data'!CV11),1,MAX('Bin Count Data'!CU11,'Bin Count Data'!CV11)/MAX(BinCountData17)),0)</f>
        <v>0</v>
      </c>
      <c r="CY11" s="6"/>
      <c r="CZ11" s="30" t="str">
        <f t="shared" si="17"/>
        <v/>
      </c>
      <c r="DA11" s="60">
        <f>IFERROR(IF('Bin Count Data'!DA11="",0,VALUE('Bin Count Data'!DA11)),0)</f>
        <v>0</v>
      </c>
      <c r="DB11" s="59">
        <f>IFERROR(IF('Bin Count Data'!DB11="",0,VALUE('Bin Count Data'!DB11)),0)</f>
        <v>0</v>
      </c>
      <c r="DC11" s="6">
        <f>IFERROR(IF('Bin Count Data'!DA11/MAX(BinCountData18)&gt;'Bin Count Data'!DB11/MAX(BinCountData18),ABS(('Bin Count Data'!DB11-'Bin Count Data'!DA11)/'Bin Count Data'!DA11),ABS(('Bin Count Data'!DB11-'Bin Count Data'!DA11)/'Bin Count Data'!DB11)),0)</f>
        <v>0</v>
      </c>
      <c r="DD11" s="61">
        <f>IFERROR(IF(AND('Bin Count Data'!DA11&gt;0,'Bin Count Data'!DA11='Bin Count Data'!DB11),1,MAX('Bin Count Data'!DA11,'Bin Count Data'!DB11)/MAX(BinCountData18)),0)</f>
        <v>0</v>
      </c>
      <c r="DE11" s="6"/>
      <c r="DF11" s="30" t="str">
        <f t="shared" si="18"/>
        <v/>
      </c>
      <c r="DG11" s="60">
        <f>IFERROR(IF('Bin Count Data'!DG11="",0,VALUE('Bin Count Data'!DG11)),0)</f>
        <v>0</v>
      </c>
      <c r="DH11" s="59">
        <f>IFERROR(IF('Bin Count Data'!DH11="",0,VALUE('Bin Count Data'!DH11)),0)</f>
        <v>0</v>
      </c>
      <c r="DI11" s="6">
        <f>IFERROR(IF('Bin Count Data'!DG11/MAX(BinCountData19)&gt;'Bin Count Data'!DH11/MAX(BinCountData19),ABS(('Bin Count Data'!DH11-'Bin Count Data'!DG11)/'Bin Count Data'!DG11),ABS(('Bin Count Data'!DH11-'Bin Count Data'!DG11)/'Bin Count Data'!DH11)),0)</f>
        <v>0</v>
      </c>
      <c r="DJ11" s="61">
        <f>IFERROR(IF(AND('Bin Count Data'!DG11&gt;0,'Bin Count Data'!DG11='Bin Count Data'!DH11),1,MAX('Bin Count Data'!DG11,'Bin Count Data'!DH11)/MAX(BinCountData19)),0)</f>
        <v>0</v>
      </c>
      <c r="DK11" s="6"/>
      <c r="DL11" s="30" t="str">
        <f t="shared" si="19"/>
        <v/>
      </c>
      <c r="DM11" s="60">
        <f>IFERROR(IF('Bin Count Data'!DM11="",0,VALUE('Bin Count Data'!DM11)),0)</f>
        <v>0</v>
      </c>
      <c r="DN11" s="59">
        <f>IFERROR(IF('Bin Count Data'!DN11="",0,VALUE('Bin Count Data'!DN11)),0)</f>
        <v>0</v>
      </c>
      <c r="DO11" s="6">
        <f>IFERROR(IF('Bin Count Data'!DM11/MAX(BinCountData20)&gt;'Bin Count Data'!DN11/MAX(BinCountData20),ABS(('Bin Count Data'!DN11-'Bin Count Data'!DM11)/'Bin Count Data'!DM11),ABS(('Bin Count Data'!DN11-'Bin Count Data'!DM11)/'Bin Count Data'!DN11)),0)</f>
        <v>0</v>
      </c>
      <c r="DP11" s="61">
        <f>IFERROR(IF(AND('Bin Count Data'!DM11&gt;0,'Bin Count Data'!DM11='Bin Count Data'!DN11),1,MAX('Bin Count Data'!DM11,'Bin Count Data'!DN11)/MAX(BinCountData20)),0)</f>
        <v>0</v>
      </c>
    </row>
    <row r="12" spans="2:120" ht="14.25">
      <c r="B12" s="30" t="str">
        <f t="shared" si="0"/>
        <v/>
      </c>
      <c r="C12" s="60">
        <f>IFERROR(IF('Bin Count Data'!C12="",0,VALUE('Bin Count Data'!C12)),0)</f>
        <v>0</v>
      </c>
      <c r="D12" s="59">
        <f>IFERROR(IF('Bin Count Data'!D12="",0,VALUE('Bin Count Data'!D12)),0)</f>
        <v>0</v>
      </c>
      <c r="E12" s="6">
        <f>IFERROR(IF('Bin Count Data'!C12/MAX(BinCountData1)&gt;'Bin Count Data'!D12/MAX(BinCountData1),ABS(('Bin Count Data'!D12-'Bin Count Data'!C12)/'Bin Count Data'!C12),ABS(('Bin Count Data'!D12-'Bin Count Data'!C12)/'Bin Count Data'!D12)),0)</f>
        <v>0</v>
      </c>
      <c r="F12" s="61">
        <f>IFERROR(IF(AND('Bin Count Data'!C12&gt;0,'Bin Count Data'!C12='Bin Count Data'!D12),1,MAX('Bin Count Data'!C12,'Bin Count Data'!D12)/MAX(BinCountData1)),0)</f>
        <v>0</v>
      </c>
      <c r="G12" s="53"/>
      <c r="H12" s="30" t="str">
        <f t="shared" si="1"/>
        <v/>
      </c>
      <c r="I12" s="60">
        <f>IFERROR(IF('Bin Count Data'!I12="",0,VALUE('Bin Count Data'!I12)),0)</f>
        <v>0</v>
      </c>
      <c r="J12" s="59">
        <f>IFERROR(IF('Bin Count Data'!J12="",0,VALUE('Bin Count Data'!J12)),0)</f>
        <v>0</v>
      </c>
      <c r="K12" s="6">
        <f>IFERROR(IF('Bin Count Data'!I12/MAX(BinCountData2)&gt;'Bin Count Data'!J12/MAX(BinCountData2),ABS(('Bin Count Data'!J12-'Bin Count Data'!I12)/'Bin Count Data'!I12),ABS(('Bin Count Data'!J12-'Bin Count Data'!I12)/'Bin Count Data'!J12)),0)</f>
        <v>0</v>
      </c>
      <c r="L12" s="61">
        <f>IFERROR(IF(AND('Bin Count Data'!I12&gt;0,'Bin Count Data'!I12='Bin Count Data'!J12),1,MAX('Bin Count Data'!I12,'Bin Count Data'!J12)/MAX(BinCountData2)),0)</f>
        <v>0</v>
      </c>
      <c r="N12" s="30" t="str">
        <f t="shared" si="2"/>
        <v/>
      </c>
      <c r="O12" s="60">
        <f>IFERROR(IF('Bin Count Data'!O12="",0,VALUE('Bin Count Data'!O12)),0)</f>
        <v>0</v>
      </c>
      <c r="P12" s="59">
        <f>IFERROR(IF('Bin Count Data'!P12="",0,VALUE('Bin Count Data'!P12)),0)</f>
        <v>0</v>
      </c>
      <c r="Q12" s="6">
        <f>IFERROR(IF('Bin Count Data'!O12/MAX(BinCountData3)&gt;'Bin Count Data'!P12/MAX(BinCountData3),ABS(('Bin Count Data'!P12-'Bin Count Data'!O12)/'Bin Count Data'!O12),ABS(('Bin Count Data'!P12-'Bin Count Data'!O12)/'Bin Count Data'!P12)),0)</f>
        <v>0</v>
      </c>
      <c r="R12" s="61">
        <f>IFERROR(IF(AND('Bin Count Data'!O12&gt;0,'Bin Count Data'!O12='Bin Count Data'!P12),1,MAX('Bin Count Data'!O12,'Bin Count Data'!P12)/MAX(BinCountData3)),0)</f>
        <v>0</v>
      </c>
      <c r="T12" s="30" t="str">
        <f t="shared" si="3"/>
        <v/>
      </c>
      <c r="U12" s="60">
        <f>IFERROR(IF('Bin Count Data'!U12="",0,VALUE('Bin Count Data'!U12)),0)</f>
        <v>0</v>
      </c>
      <c r="V12" s="59">
        <f>IFERROR(IF('Bin Count Data'!V12="",0,VALUE('Bin Count Data'!V12)),0)</f>
        <v>0</v>
      </c>
      <c r="W12" s="6">
        <f>IFERROR(IF('Bin Count Data'!U12/MAX(BinCountData4)&gt;'Bin Count Data'!V12/MAX(BinCountData4),ABS(('Bin Count Data'!V12-'Bin Count Data'!U12)/'Bin Count Data'!U12),ABS(('Bin Count Data'!V12-'Bin Count Data'!U12)/'Bin Count Data'!V12)),0)</f>
        <v>0</v>
      </c>
      <c r="X12" s="61">
        <f>IFERROR(IF(AND('Bin Count Data'!U12&gt;0,'Bin Count Data'!U12='Bin Count Data'!V12),1,MAX('Bin Count Data'!U12,'Bin Count Data'!V12)/MAX(BinCountData4)),0)</f>
        <v>0</v>
      </c>
      <c r="Z12" s="30" t="str">
        <f t="shared" si="4"/>
        <v/>
      </c>
      <c r="AA12" s="60">
        <f>IFERROR(IF('Bin Count Data'!AA12="",0,VALUE('Bin Count Data'!AA12)),0)</f>
        <v>0</v>
      </c>
      <c r="AB12" s="59">
        <f>IFERROR(IF('Bin Count Data'!AB12="",0,VALUE('Bin Count Data'!AB12)),0)</f>
        <v>0</v>
      </c>
      <c r="AC12" s="6">
        <f>IFERROR(IF('Bin Count Data'!AA12/MAX(BinCountData5)&gt;'Bin Count Data'!AB12/MAX(BinCountData5),ABS(('Bin Count Data'!AB12-'Bin Count Data'!AA12)/'Bin Count Data'!AA12),ABS(('Bin Count Data'!AB12-'Bin Count Data'!AA12)/'Bin Count Data'!AB12)),0)</f>
        <v>0</v>
      </c>
      <c r="AD12" s="61">
        <f>IFERROR(IF(AND('Bin Count Data'!AA12&gt;0,'Bin Count Data'!AA12='Bin Count Data'!AB12),1,MAX('Bin Count Data'!AA12,'Bin Count Data'!AB12)/MAX(BinCountData5)),0)</f>
        <v>0</v>
      </c>
      <c r="AF12" s="30" t="str">
        <f t="shared" si="5"/>
        <v/>
      </c>
      <c r="AG12" s="60">
        <f>IFERROR(IF('Bin Count Data'!AG12="",0,VALUE('Bin Count Data'!AG12)),0)</f>
        <v>0</v>
      </c>
      <c r="AH12" s="59">
        <f>IFERROR(IF('Bin Count Data'!AH12="",0,VALUE('Bin Count Data'!AH12)),0)</f>
        <v>0</v>
      </c>
      <c r="AI12" s="6">
        <f>IFERROR(IF('Bin Count Data'!AG12/MAX(BinCountData6)&gt;'Bin Count Data'!AH12/MAX(BinCountData6),ABS(('Bin Count Data'!AH12-'Bin Count Data'!AG12)/'Bin Count Data'!AG12),ABS(('Bin Count Data'!AH12-'Bin Count Data'!AG12)/'Bin Count Data'!AH12)),0)</f>
        <v>0</v>
      </c>
      <c r="AJ12" s="61">
        <f>IFERROR(IF(AND('Bin Count Data'!AG12&gt;0,'Bin Count Data'!AG12='Bin Count Data'!AH12),1,MAX('Bin Count Data'!AG12,'Bin Count Data'!AH12)/MAX(BinCountData6)),0)</f>
        <v>0</v>
      </c>
      <c r="AL12" s="30" t="str">
        <f t="shared" si="6"/>
        <v/>
      </c>
      <c r="AM12" s="60">
        <f>IFERROR(IF('Bin Count Data'!AM12="",0,VALUE('Bin Count Data'!AM12)),0)</f>
        <v>0</v>
      </c>
      <c r="AN12" s="59">
        <f>IFERROR(IF('Bin Count Data'!AN12="",0,VALUE('Bin Count Data'!AN12)),0)</f>
        <v>0</v>
      </c>
      <c r="AO12" s="6">
        <f>IFERROR(IF('Bin Count Data'!AM12/MAX(BinCountData7)&gt;'Bin Count Data'!AN12/MAX(BinCountData7),ABS(('Bin Count Data'!AN12-'Bin Count Data'!AM12)/'Bin Count Data'!AM12),ABS(('Bin Count Data'!AN12-'Bin Count Data'!AM12)/'Bin Count Data'!AN12)),0)</f>
        <v>0</v>
      </c>
      <c r="AP12" s="61">
        <f>IFERROR(IF(AND('Bin Count Data'!AM12&gt;0,'Bin Count Data'!AM12='Bin Count Data'!AN12),1,MAX('Bin Count Data'!AM12,'Bin Count Data'!AN12)/MAX(BinCountData7)),0)</f>
        <v>0</v>
      </c>
      <c r="AR12" s="30" t="str">
        <f t="shared" si="7"/>
        <v/>
      </c>
      <c r="AS12" s="60">
        <f>IFERROR(IF('Bin Count Data'!AS12="",0,VALUE('Bin Count Data'!AS12)),0)</f>
        <v>0</v>
      </c>
      <c r="AT12" s="59">
        <f>IFERROR(IF('Bin Count Data'!AT12="",0,VALUE('Bin Count Data'!AT12)),0)</f>
        <v>0</v>
      </c>
      <c r="AU12" s="6">
        <f>IFERROR(IF('Bin Count Data'!AS12/MAX(BinCountData8)&gt;'Bin Count Data'!AT12/MAX(BinCountData8),ABS(('Bin Count Data'!AT12-'Bin Count Data'!AS12)/'Bin Count Data'!AS12),ABS(('Bin Count Data'!AT12-'Bin Count Data'!AS12)/'Bin Count Data'!AT12)),0)</f>
        <v>0</v>
      </c>
      <c r="AV12" s="61">
        <f>IFERROR(IF(AND('Bin Count Data'!AS12&gt;0,'Bin Count Data'!AS12='Bin Count Data'!AT12),1,MAX('Bin Count Data'!AS12,'Bin Count Data'!AT12)/MAX(BinCountData8)),0)</f>
        <v>0</v>
      </c>
      <c r="AX12" s="30" t="str">
        <f t="shared" si="8"/>
        <v/>
      </c>
      <c r="AY12" s="60">
        <f>IFERROR(IF('Bin Count Data'!AY12="",0,VALUE('Bin Count Data'!AY12)),0)</f>
        <v>0</v>
      </c>
      <c r="AZ12" s="59">
        <f>IFERROR(IF('Bin Count Data'!AZ12="",0,VALUE('Bin Count Data'!AZ12)),0)</f>
        <v>0</v>
      </c>
      <c r="BA12" s="6">
        <f>IFERROR(IF('Bin Count Data'!AY12/MAX(BinCountData9)&gt;'Bin Count Data'!AZ12/MAX(BinCountData9),ABS(('Bin Count Data'!AZ12-'Bin Count Data'!AY12)/'Bin Count Data'!AY12),ABS(('Bin Count Data'!AZ12-'Bin Count Data'!AY12)/'Bin Count Data'!AZ12)),0)</f>
        <v>0</v>
      </c>
      <c r="BB12" s="61">
        <f>IFERROR(IF(AND('Bin Count Data'!AY12&gt;0,'Bin Count Data'!AY12='Bin Count Data'!AZ12),1,MAX('Bin Count Data'!AY12,'Bin Count Data'!AZ12)/MAX(BinCountData9)),0)</f>
        <v>0</v>
      </c>
      <c r="BD12" s="30" t="str">
        <f t="shared" si="9"/>
        <v/>
      </c>
      <c r="BE12" s="60">
        <f>IFERROR(IF('Bin Count Data'!BE12="",0,VALUE('Bin Count Data'!BE12)),0)</f>
        <v>0</v>
      </c>
      <c r="BF12" s="59">
        <f>IFERROR(IF('Bin Count Data'!BF12="",0,VALUE('Bin Count Data'!BF12)),0)</f>
        <v>0</v>
      </c>
      <c r="BG12" s="6">
        <f>IFERROR(IF('Bin Count Data'!BE12/MAX(BinCountData10)&gt;'Bin Count Data'!BF12/MAX(BinCountData10),ABS(('Bin Count Data'!BF12-'Bin Count Data'!BE12)/'Bin Count Data'!BE12),ABS(('Bin Count Data'!BF12-'Bin Count Data'!BE12)/'Bin Count Data'!BF12)),0)</f>
        <v>0</v>
      </c>
      <c r="BH12" s="61">
        <f>IFERROR(IF(AND('Bin Count Data'!BE12&gt;0,'Bin Count Data'!BE12='Bin Count Data'!BF12),1,MAX('Bin Count Data'!BE12,'Bin Count Data'!BF12)/MAX(BinCountData10)),0)</f>
        <v>0</v>
      </c>
      <c r="BJ12" s="30" t="str">
        <f t="shared" si="10"/>
        <v/>
      </c>
      <c r="BK12" s="60">
        <f>IFERROR(IF('Bin Count Data'!BK12="",0,VALUE('Bin Count Data'!BK12)),0)</f>
        <v>0</v>
      </c>
      <c r="BL12" s="59">
        <f>IFERROR(IF('Bin Count Data'!BL12="",0,VALUE('Bin Count Data'!BL12)),0)</f>
        <v>0</v>
      </c>
      <c r="BM12" s="6">
        <f>IFERROR(IF('Bin Count Data'!BK12/MAX(BinCountData11)&gt;'Bin Count Data'!BL12/MAX(BinCountData11),ABS(('Bin Count Data'!BL12-'Bin Count Data'!BK12)/'Bin Count Data'!BK12),ABS(('Bin Count Data'!BL12-'Bin Count Data'!BK12)/'Bin Count Data'!BL12)),0)</f>
        <v>0</v>
      </c>
      <c r="BN12" s="61">
        <f>IFERROR(IF(AND('Bin Count Data'!BK12&gt;0,'Bin Count Data'!BK12='Bin Count Data'!BL12),1,MAX('Bin Count Data'!BK12,'Bin Count Data'!BL12)/MAX(BinCountData11)),0)</f>
        <v>0</v>
      </c>
      <c r="BP12" s="30" t="str">
        <f t="shared" si="11"/>
        <v/>
      </c>
      <c r="BQ12" s="60">
        <f>IFERROR(IF('Bin Count Data'!BQ12="",0,VALUE('Bin Count Data'!BQ12)),0)</f>
        <v>0</v>
      </c>
      <c r="BR12" s="59">
        <f>IFERROR(IF('Bin Count Data'!BR12="",0,VALUE('Bin Count Data'!BR12)),0)</f>
        <v>0</v>
      </c>
      <c r="BS12" s="6">
        <f>IFERROR(IF('Bin Count Data'!BQ12/MAX(BinCountData12)&gt;'Bin Count Data'!BR12/MAX(BinCountData12),ABS(('Bin Count Data'!BR12-'Bin Count Data'!BQ12)/'Bin Count Data'!BQ12),ABS(('Bin Count Data'!BR12-'Bin Count Data'!BQ12)/'Bin Count Data'!BR12)),0)</f>
        <v>0</v>
      </c>
      <c r="BT12" s="61">
        <f>IFERROR(IF(AND('Bin Count Data'!BQ12&gt;0,'Bin Count Data'!BQ12='Bin Count Data'!BR12),1,MAX('Bin Count Data'!BQ12,'Bin Count Data'!BR12)/MAX(BinCountData12)),0)</f>
        <v>0</v>
      </c>
      <c r="BV12" s="30" t="str">
        <f t="shared" si="12"/>
        <v/>
      </c>
      <c r="BW12" s="60">
        <f>IFERROR(IF('Bin Count Data'!BW12="",0,VALUE('Bin Count Data'!BW12)),0)</f>
        <v>0</v>
      </c>
      <c r="BX12" s="59">
        <f>IFERROR(IF('Bin Count Data'!BX12="",0,VALUE('Bin Count Data'!BX12)),0)</f>
        <v>0</v>
      </c>
      <c r="BY12" s="6">
        <f>IFERROR(IF('Bin Count Data'!BW12/MAX(BinCountData13)&gt;'Bin Count Data'!BX12/MAX(BinCountData13),ABS(('Bin Count Data'!BX12-'Bin Count Data'!BW12)/'Bin Count Data'!BW12),ABS(('Bin Count Data'!BX12-'Bin Count Data'!BW12)/'Bin Count Data'!BX12)),0)</f>
        <v>0</v>
      </c>
      <c r="BZ12" s="61">
        <f>IFERROR(IF(AND('Bin Count Data'!BW12&gt;0,'Bin Count Data'!BW12='Bin Count Data'!BX12),1,MAX('Bin Count Data'!BW12,'Bin Count Data'!BX12)/MAX(BinCountData13)),0)</f>
        <v>0</v>
      </c>
      <c r="CB12" s="30" t="str">
        <f t="shared" si="13"/>
        <v/>
      </c>
      <c r="CC12" s="60">
        <f>IFERROR(IF('Bin Count Data'!CC12="",0,VALUE('Bin Count Data'!CC12)),0)</f>
        <v>0</v>
      </c>
      <c r="CD12" s="59">
        <f>IFERROR(IF('Bin Count Data'!CD12="",0,VALUE('Bin Count Data'!CD12)),0)</f>
        <v>0</v>
      </c>
      <c r="CE12" s="6">
        <f>IFERROR(IF('Bin Count Data'!CC12/MAX(BinCountData14)&gt;'Bin Count Data'!CD12/MAX(BinCountData14),ABS(('Bin Count Data'!CD12-'Bin Count Data'!CC12)/'Bin Count Data'!CC12),ABS(('Bin Count Data'!CD12-'Bin Count Data'!CC12)/'Bin Count Data'!CD12)),0)</f>
        <v>0</v>
      </c>
      <c r="CF12" s="61">
        <f>IFERROR(IF(AND('Bin Count Data'!CC12&gt;0,'Bin Count Data'!CC12='Bin Count Data'!CD12),1,MAX('Bin Count Data'!CC12,'Bin Count Data'!CD12)/MAX(BinCountData14)),0)</f>
        <v>0</v>
      </c>
      <c r="CH12" s="30" t="str">
        <f t="shared" si="14"/>
        <v/>
      </c>
      <c r="CI12" s="60">
        <f>IFERROR(IF('Bin Count Data'!CI12="",0,VALUE('Bin Count Data'!CI12)),0)</f>
        <v>0</v>
      </c>
      <c r="CJ12" s="59">
        <f>IFERROR(IF('Bin Count Data'!CJ12="",0,VALUE('Bin Count Data'!CJ12)),0)</f>
        <v>0</v>
      </c>
      <c r="CK12" s="6">
        <f>IFERROR(IF('Bin Count Data'!CI12/MAX(BinCountData15)&gt;'Bin Count Data'!CJ12/MAX(BinCountData15),ABS(('Bin Count Data'!CJ12-'Bin Count Data'!CI12)/'Bin Count Data'!CI12),ABS(('Bin Count Data'!CJ12-'Bin Count Data'!CI12)/'Bin Count Data'!CJ12)),0)</f>
        <v>0</v>
      </c>
      <c r="CL12" s="61">
        <f>IFERROR(IF(AND('Bin Count Data'!CI12&gt;0,'Bin Count Data'!CI12='Bin Count Data'!CJ12),1,MAX('Bin Count Data'!CI12,'Bin Count Data'!CJ12)/MAX(BinCountData15)),0)</f>
        <v>0</v>
      </c>
      <c r="CN12" s="30" t="str">
        <f t="shared" si="15"/>
        <v/>
      </c>
      <c r="CO12" s="60">
        <f>IFERROR(IF('Bin Count Data'!CO12="",0,VALUE('Bin Count Data'!CO12)),0)</f>
        <v>0</v>
      </c>
      <c r="CP12" s="59">
        <f>IFERROR(IF('Bin Count Data'!CP12="",0,VALUE('Bin Count Data'!CP12)),0)</f>
        <v>0</v>
      </c>
      <c r="CQ12" s="6">
        <f>IFERROR(IF('Bin Count Data'!CO12/MAX(BinCountData16)&gt;'Bin Count Data'!CP12/MAX(BinCountData16),ABS(('Bin Count Data'!CP12-'Bin Count Data'!CO12)/'Bin Count Data'!CO12),ABS(('Bin Count Data'!CP12-'Bin Count Data'!CO12)/'Bin Count Data'!CP12)),0)</f>
        <v>0</v>
      </c>
      <c r="CR12" s="61">
        <f>IFERROR(IF(AND('Bin Count Data'!CO12&gt;0,'Bin Count Data'!CO12='Bin Count Data'!CP12),1,MAX('Bin Count Data'!CO12,'Bin Count Data'!CP12)/MAX(BinCountData16)),0)</f>
        <v>0</v>
      </c>
      <c r="CT12" s="30" t="str">
        <f t="shared" si="16"/>
        <v/>
      </c>
      <c r="CU12" s="60">
        <f>IFERROR(IF('Bin Count Data'!CU12="",0,VALUE('Bin Count Data'!CU12)),0)</f>
        <v>0</v>
      </c>
      <c r="CV12" s="59">
        <f>IFERROR(IF('Bin Count Data'!CV12="",0,VALUE('Bin Count Data'!CV12)),0)</f>
        <v>0</v>
      </c>
      <c r="CW12" s="6">
        <f>IFERROR(IF('Bin Count Data'!CU12/MAX(BinCountData17)&gt;'Bin Count Data'!CV12/MAX(BinCountData17),ABS(('Bin Count Data'!CV12-'Bin Count Data'!CU12)/'Bin Count Data'!CU12),ABS(('Bin Count Data'!CV12-'Bin Count Data'!CU12)/'Bin Count Data'!CV12)),0)</f>
        <v>0</v>
      </c>
      <c r="CX12" s="61">
        <f>IFERROR(IF(AND('Bin Count Data'!CU12&gt;0,'Bin Count Data'!CU12='Bin Count Data'!CV12),1,MAX('Bin Count Data'!CU12,'Bin Count Data'!CV12)/MAX(BinCountData17)),0)</f>
        <v>0</v>
      </c>
      <c r="CY12" s="6"/>
      <c r="CZ12" s="30" t="str">
        <f t="shared" si="17"/>
        <v/>
      </c>
      <c r="DA12" s="60">
        <f>IFERROR(IF('Bin Count Data'!DA12="",0,VALUE('Bin Count Data'!DA12)),0)</f>
        <v>0</v>
      </c>
      <c r="DB12" s="59">
        <f>IFERROR(IF('Bin Count Data'!DB12="",0,VALUE('Bin Count Data'!DB12)),0)</f>
        <v>0</v>
      </c>
      <c r="DC12" s="6">
        <f>IFERROR(IF('Bin Count Data'!DA12/MAX(BinCountData18)&gt;'Bin Count Data'!DB12/MAX(BinCountData18),ABS(('Bin Count Data'!DB12-'Bin Count Data'!DA12)/'Bin Count Data'!DA12),ABS(('Bin Count Data'!DB12-'Bin Count Data'!DA12)/'Bin Count Data'!DB12)),0)</f>
        <v>0</v>
      </c>
      <c r="DD12" s="61">
        <f>IFERROR(IF(AND('Bin Count Data'!DA12&gt;0,'Bin Count Data'!DA12='Bin Count Data'!DB12),1,MAX('Bin Count Data'!DA12,'Bin Count Data'!DB12)/MAX(BinCountData18)),0)</f>
        <v>0</v>
      </c>
      <c r="DE12" s="6"/>
      <c r="DF12" s="30" t="str">
        <f t="shared" si="18"/>
        <v/>
      </c>
      <c r="DG12" s="60">
        <f>IFERROR(IF('Bin Count Data'!DG12="",0,VALUE('Bin Count Data'!DG12)),0)</f>
        <v>0</v>
      </c>
      <c r="DH12" s="59">
        <f>IFERROR(IF('Bin Count Data'!DH12="",0,VALUE('Bin Count Data'!DH12)),0)</f>
        <v>0</v>
      </c>
      <c r="DI12" s="6">
        <f>IFERROR(IF('Bin Count Data'!DG12/MAX(BinCountData19)&gt;'Bin Count Data'!DH12/MAX(BinCountData19),ABS(('Bin Count Data'!DH12-'Bin Count Data'!DG12)/'Bin Count Data'!DG12),ABS(('Bin Count Data'!DH12-'Bin Count Data'!DG12)/'Bin Count Data'!DH12)),0)</f>
        <v>0</v>
      </c>
      <c r="DJ12" s="61">
        <f>IFERROR(IF(AND('Bin Count Data'!DG12&gt;0,'Bin Count Data'!DG12='Bin Count Data'!DH12),1,MAX('Bin Count Data'!DG12,'Bin Count Data'!DH12)/MAX(BinCountData19)),0)</f>
        <v>0</v>
      </c>
      <c r="DK12" s="6"/>
      <c r="DL12" s="30" t="str">
        <f t="shared" si="19"/>
        <v/>
      </c>
      <c r="DM12" s="60">
        <f>IFERROR(IF('Bin Count Data'!DM12="",0,VALUE('Bin Count Data'!DM12)),0)</f>
        <v>0</v>
      </c>
      <c r="DN12" s="59">
        <f>IFERROR(IF('Bin Count Data'!DN12="",0,VALUE('Bin Count Data'!DN12)),0)</f>
        <v>0</v>
      </c>
      <c r="DO12" s="6">
        <f>IFERROR(IF('Bin Count Data'!DM12/MAX(BinCountData20)&gt;'Bin Count Data'!DN12/MAX(BinCountData20),ABS(('Bin Count Data'!DN12-'Bin Count Data'!DM12)/'Bin Count Data'!DM12),ABS(('Bin Count Data'!DN12-'Bin Count Data'!DM12)/'Bin Count Data'!DN12)),0)</f>
        <v>0</v>
      </c>
      <c r="DP12" s="61">
        <f>IFERROR(IF(AND('Bin Count Data'!DM12&gt;0,'Bin Count Data'!DM12='Bin Count Data'!DN12),1,MAX('Bin Count Data'!DM12,'Bin Count Data'!DN12)/MAX(BinCountData20)),0)</f>
        <v>0</v>
      </c>
    </row>
    <row r="13" spans="2:120" ht="14.25">
      <c r="B13" s="30" t="str">
        <f t="shared" si="0"/>
        <v/>
      </c>
      <c r="C13" s="60">
        <f>IFERROR(IF('Bin Count Data'!C13="",0,VALUE('Bin Count Data'!C13)),0)</f>
        <v>0</v>
      </c>
      <c r="D13" s="59">
        <f>IFERROR(IF('Bin Count Data'!D13="",0,VALUE('Bin Count Data'!D13)),0)</f>
        <v>0</v>
      </c>
      <c r="E13" s="6">
        <f>IFERROR(IF('Bin Count Data'!C13/MAX(BinCountData1)&gt;'Bin Count Data'!D13/MAX(BinCountData1),ABS(('Bin Count Data'!D13-'Bin Count Data'!C13)/'Bin Count Data'!C13),ABS(('Bin Count Data'!D13-'Bin Count Data'!C13)/'Bin Count Data'!D13)),0)</f>
        <v>0</v>
      </c>
      <c r="F13" s="61">
        <f>IFERROR(IF(AND('Bin Count Data'!C13&gt;0,'Bin Count Data'!C13='Bin Count Data'!D13),1,MAX('Bin Count Data'!C13,'Bin Count Data'!D13)/MAX(BinCountData1)),0)</f>
        <v>0</v>
      </c>
      <c r="G13" s="53"/>
      <c r="H13" s="30" t="str">
        <f t="shared" si="1"/>
        <v/>
      </c>
      <c r="I13" s="60">
        <f>IFERROR(IF('Bin Count Data'!I13="",0,VALUE('Bin Count Data'!I13)),0)</f>
        <v>0</v>
      </c>
      <c r="J13" s="59">
        <f>IFERROR(IF('Bin Count Data'!J13="",0,VALUE('Bin Count Data'!J13)),0)</f>
        <v>0</v>
      </c>
      <c r="K13" s="6">
        <f>IFERROR(IF('Bin Count Data'!I13/MAX(BinCountData2)&gt;'Bin Count Data'!J13/MAX(BinCountData2),ABS(('Bin Count Data'!J13-'Bin Count Data'!I13)/'Bin Count Data'!I13),ABS(('Bin Count Data'!J13-'Bin Count Data'!I13)/'Bin Count Data'!J13)),0)</f>
        <v>0</v>
      </c>
      <c r="L13" s="61">
        <f>IFERROR(IF(AND('Bin Count Data'!I13&gt;0,'Bin Count Data'!I13='Bin Count Data'!J13),1,MAX('Bin Count Data'!I13,'Bin Count Data'!J13)/MAX(BinCountData2)),0)</f>
        <v>0</v>
      </c>
      <c r="N13" s="30" t="str">
        <f t="shared" si="2"/>
        <v/>
      </c>
      <c r="O13" s="60">
        <f>IFERROR(IF('Bin Count Data'!O13="",0,VALUE('Bin Count Data'!O13)),0)</f>
        <v>0</v>
      </c>
      <c r="P13" s="59">
        <f>IFERROR(IF('Bin Count Data'!P13="",0,VALUE('Bin Count Data'!P13)),0)</f>
        <v>0</v>
      </c>
      <c r="Q13" s="6">
        <f>IFERROR(IF('Bin Count Data'!O13/MAX(BinCountData3)&gt;'Bin Count Data'!P13/MAX(BinCountData3),ABS(('Bin Count Data'!P13-'Bin Count Data'!O13)/'Bin Count Data'!O13),ABS(('Bin Count Data'!P13-'Bin Count Data'!O13)/'Bin Count Data'!P13)),0)</f>
        <v>0</v>
      </c>
      <c r="R13" s="61">
        <f>IFERROR(IF(AND('Bin Count Data'!O13&gt;0,'Bin Count Data'!O13='Bin Count Data'!P13),1,MAX('Bin Count Data'!O13,'Bin Count Data'!P13)/MAX(BinCountData3)),0)</f>
        <v>0</v>
      </c>
      <c r="T13" s="30" t="str">
        <f t="shared" si="3"/>
        <v/>
      </c>
      <c r="U13" s="60">
        <f>IFERROR(IF('Bin Count Data'!U13="",0,VALUE('Bin Count Data'!U13)),0)</f>
        <v>0</v>
      </c>
      <c r="V13" s="59">
        <f>IFERROR(IF('Bin Count Data'!V13="",0,VALUE('Bin Count Data'!V13)),0)</f>
        <v>0</v>
      </c>
      <c r="W13" s="6">
        <f>IFERROR(IF('Bin Count Data'!U13/MAX(BinCountData4)&gt;'Bin Count Data'!V13/MAX(BinCountData4),ABS(('Bin Count Data'!V13-'Bin Count Data'!U13)/'Bin Count Data'!U13),ABS(('Bin Count Data'!V13-'Bin Count Data'!U13)/'Bin Count Data'!V13)),0)</f>
        <v>0</v>
      </c>
      <c r="X13" s="61">
        <f>IFERROR(IF(AND('Bin Count Data'!U13&gt;0,'Bin Count Data'!U13='Bin Count Data'!V13),1,MAX('Bin Count Data'!U13,'Bin Count Data'!V13)/MAX(BinCountData4)),0)</f>
        <v>0</v>
      </c>
      <c r="Z13" s="30" t="str">
        <f t="shared" si="4"/>
        <v/>
      </c>
      <c r="AA13" s="60">
        <f>IFERROR(IF('Bin Count Data'!AA13="",0,VALUE('Bin Count Data'!AA13)),0)</f>
        <v>0</v>
      </c>
      <c r="AB13" s="59">
        <f>IFERROR(IF('Bin Count Data'!AB13="",0,VALUE('Bin Count Data'!AB13)),0)</f>
        <v>0</v>
      </c>
      <c r="AC13" s="6">
        <f>IFERROR(IF('Bin Count Data'!AA13/MAX(BinCountData5)&gt;'Bin Count Data'!AB13/MAX(BinCountData5),ABS(('Bin Count Data'!AB13-'Bin Count Data'!AA13)/'Bin Count Data'!AA13),ABS(('Bin Count Data'!AB13-'Bin Count Data'!AA13)/'Bin Count Data'!AB13)),0)</f>
        <v>0</v>
      </c>
      <c r="AD13" s="61">
        <f>IFERROR(IF(AND('Bin Count Data'!AA13&gt;0,'Bin Count Data'!AA13='Bin Count Data'!AB13),1,MAX('Bin Count Data'!AA13,'Bin Count Data'!AB13)/MAX(BinCountData5)),0)</f>
        <v>0</v>
      </c>
      <c r="AF13" s="30" t="str">
        <f t="shared" si="5"/>
        <v/>
      </c>
      <c r="AG13" s="60">
        <f>IFERROR(IF('Bin Count Data'!AG13="",0,VALUE('Bin Count Data'!AG13)),0)</f>
        <v>0</v>
      </c>
      <c r="AH13" s="59">
        <f>IFERROR(IF('Bin Count Data'!AH13="",0,VALUE('Bin Count Data'!AH13)),0)</f>
        <v>0</v>
      </c>
      <c r="AI13" s="6">
        <f>IFERROR(IF('Bin Count Data'!AG13/MAX(BinCountData6)&gt;'Bin Count Data'!AH13/MAX(BinCountData6),ABS(('Bin Count Data'!AH13-'Bin Count Data'!AG13)/'Bin Count Data'!AG13),ABS(('Bin Count Data'!AH13-'Bin Count Data'!AG13)/'Bin Count Data'!AH13)),0)</f>
        <v>0</v>
      </c>
      <c r="AJ13" s="61">
        <f>IFERROR(IF(AND('Bin Count Data'!AG13&gt;0,'Bin Count Data'!AG13='Bin Count Data'!AH13),1,MAX('Bin Count Data'!AG13,'Bin Count Data'!AH13)/MAX(BinCountData6)),0)</f>
        <v>0</v>
      </c>
      <c r="AL13" s="30" t="str">
        <f t="shared" si="6"/>
        <v/>
      </c>
      <c r="AM13" s="60">
        <f>IFERROR(IF('Bin Count Data'!AM13="",0,VALUE('Bin Count Data'!AM13)),0)</f>
        <v>0</v>
      </c>
      <c r="AN13" s="59">
        <f>IFERROR(IF('Bin Count Data'!AN13="",0,VALUE('Bin Count Data'!AN13)),0)</f>
        <v>0</v>
      </c>
      <c r="AO13" s="6">
        <f>IFERROR(IF('Bin Count Data'!AM13/MAX(BinCountData7)&gt;'Bin Count Data'!AN13/MAX(BinCountData7),ABS(('Bin Count Data'!AN13-'Bin Count Data'!AM13)/'Bin Count Data'!AM13),ABS(('Bin Count Data'!AN13-'Bin Count Data'!AM13)/'Bin Count Data'!AN13)),0)</f>
        <v>0</v>
      </c>
      <c r="AP13" s="61">
        <f>IFERROR(IF(AND('Bin Count Data'!AM13&gt;0,'Bin Count Data'!AM13='Bin Count Data'!AN13),1,MAX('Bin Count Data'!AM13,'Bin Count Data'!AN13)/MAX(BinCountData7)),0)</f>
        <v>0</v>
      </c>
      <c r="AR13" s="30" t="str">
        <f t="shared" si="7"/>
        <v/>
      </c>
      <c r="AS13" s="60">
        <f>IFERROR(IF('Bin Count Data'!AS13="",0,VALUE('Bin Count Data'!AS13)),0)</f>
        <v>0</v>
      </c>
      <c r="AT13" s="59">
        <f>IFERROR(IF('Bin Count Data'!AT13="",0,VALUE('Bin Count Data'!AT13)),0)</f>
        <v>0</v>
      </c>
      <c r="AU13" s="6">
        <f>IFERROR(IF('Bin Count Data'!AS13/MAX(BinCountData8)&gt;'Bin Count Data'!AT13/MAX(BinCountData8),ABS(('Bin Count Data'!AT13-'Bin Count Data'!AS13)/'Bin Count Data'!AS13),ABS(('Bin Count Data'!AT13-'Bin Count Data'!AS13)/'Bin Count Data'!AT13)),0)</f>
        <v>0</v>
      </c>
      <c r="AV13" s="61">
        <f>IFERROR(IF(AND('Bin Count Data'!AS13&gt;0,'Bin Count Data'!AS13='Bin Count Data'!AT13),1,MAX('Bin Count Data'!AS13,'Bin Count Data'!AT13)/MAX(BinCountData8)),0)</f>
        <v>0</v>
      </c>
      <c r="AX13" s="30" t="str">
        <f t="shared" si="8"/>
        <v/>
      </c>
      <c r="AY13" s="60">
        <f>IFERROR(IF('Bin Count Data'!AY13="",0,VALUE('Bin Count Data'!AY13)),0)</f>
        <v>0</v>
      </c>
      <c r="AZ13" s="59">
        <f>IFERROR(IF('Bin Count Data'!AZ13="",0,VALUE('Bin Count Data'!AZ13)),0)</f>
        <v>0</v>
      </c>
      <c r="BA13" s="6">
        <f>IFERROR(IF('Bin Count Data'!AY13/MAX(BinCountData9)&gt;'Bin Count Data'!AZ13/MAX(BinCountData9),ABS(('Bin Count Data'!AZ13-'Bin Count Data'!AY13)/'Bin Count Data'!AY13),ABS(('Bin Count Data'!AZ13-'Bin Count Data'!AY13)/'Bin Count Data'!AZ13)),0)</f>
        <v>0</v>
      </c>
      <c r="BB13" s="61">
        <f>IFERROR(IF(AND('Bin Count Data'!AY13&gt;0,'Bin Count Data'!AY13='Bin Count Data'!AZ13),1,MAX('Bin Count Data'!AY13,'Bin Count Data'!AZ13)/MAX(BinCountData9)),0)</f>
        <v>0</v>
      </c>
      <c r="BD13" s="30" t="str">
        <f t="shared" si="9"/>
        <v/>
      </c>
      <c r="BE13" s="60">
        <f>IFERROR(IF('Bin Count Data'!BE13="",0,VALUE('Bin Count Data'!BE13)),0)</f>
        <v>0</v>
      </c>
      <c r="BF13" s="59">
        <f>IFERROR(IF('Bin Count Data'!BF13="",0,VALUE('Bin Count Data'!BF13)),0)</f>
        <v>0</v>
      </c>
      <c r="BG13" s="6">
        <f>IFERROR(IF('Bin Count Data'!BE13/MAX(BinCountData10)&gt;'Bin Count Data'!BF13/MAX(BinCountData10),ABS(('Bin Count Data'!BF13-'Bin Count Data'!BE13)/'Bin Count Data'!BE13),ABS(('Bin Count Data'!BF13-'Bin Count Data'!BE13)/'Bin Count Data'!BF13)),0)</f>
        <v>0</v>
      </c>
      <c r="BH13" s="61">
        <f>IFERROR(IF(AND('Bin Count Data'!BE13&gt;0,'Bin Count Data'!BE13='Bin Count Data'!BF13),1,MAX('Bin Count Data'!BE13,'Bin Count Data'!BF13)/MAX(BinCountData10)),0)</f>
        <v>0</v>
      </c>
      <c r="BJ13" s="30" t="str">
        <f t="shared" si="10"/>
        <v/>
      </c>
      <c r="BK13" s="60">
        <f>IFERROR(IF('Bin Count Data'!BK13="",0,VALUE('Bin Count Data'!BK13)),0)</f>
        <v>0</v>
      </c>
      <c r="BL13" s="59">
        <f>IFERROR(IF('Bin Count Data'!BL13="",0,VALUE('Bin Count Data'!BL13)),0)</f>
        <v>0</v>
      </c>
      <c r="BM13" s="6">
        <f>IFERROR(IF('Bin Count Data'!BK13/MAX(BinCountData11)&gt;'Bin Count Data'!BL13/MAX(BinCountData11),ABS(('Bin Count Data'!BL13-'Bin Count Data'!BK13)/'Bin Count Data'!BK13),ABS(('Bin Count Data'!BL13-'Bin Count Data'!BK13)/'Bin Count Data'!BL13)),0)</f>
        <v>0</v>
      </c>
      <c r="BN13" s="61">
        <f>IFERROR(IF(AND('Bin Count Data'!BK13&gt;0,'Bin Count Data'!BK13='Bin Count Data'!BL13),1,MAX('Bin Count Data'!BK13,'Bin Count Data'!BL13)/MAX(BinCountData11)),0)</f>
        <v>0</v>
      </c>
      <c r="BP13" s="30" t="str">
        <f t="shared" si="11"/>
        <v/>
      </c>
      <c r="BQ13" s="60">
        <f>IFERROR(IF('Bin Count Data'!BQ13="",0,VALUE('Bin Count Data'!BQ13)),0)</f>
        <v>0</v>
      </c>
      <c r="BR13" s="59">
        <f>IFERROR(IF('Bin Count Data'!BR13="",0,VALUE('Bin Count Data'!BR13)),0)</f>
        <v>0</v>
      </c>
      <c r="BS13" s="6">
        <f>IFERROR(IF('Bin Count Data'!BQ13/MAX(BinCountData12)&gt;'Bin Count Data'!BR13/MAX(BinCountData12),ABS(('Bin Count Data'!BR13-'Bin Count Data'!BQ13)/'Bin Count Data'!BQ13),ABS(('Bin Count Data'!BR13-'Bin Count Data'!BQ13)/'Bin Count Data'!BR13)),0)</f>
        <v>0</v>
      </c>
      <c r="BT13" s="61">
        <f>IFERROR(IF(AND('Bin Count Data'!BQ13&gt;0,'Bin Count Data'!BQ13='Bin Count Data'!BR13),1,MAX('Bin Count Data'!BQ13,'Bin Count Data'!BR13)/MAX(BinCountData12)),0)</f>
        <v>0</v>
      </c>
      <c r="BV13" s="30" t="str">
        <f t="shared" si="12"/>
        <v/>
      </c>
      <c r="BW13" s="60">
        <f>IFERROR(IF('Bin Count Data'!BW13="",0,VALUE('Bin Count Data'!BW13)),0)</f>
        <v>0</v>
      </c>
      <c r="BX13" s="59">
        <f>IFERROR(IF('Bin Count Data'!BX13="",0,VALUE('Bin Count Data'!BX13)),0)</f>
        <v>0</v>
      </c>
      <c r="BY13" s="6">
        <f>IFERROR(IF('Bin Count Data'!BW13/MAX(BinCountData13)&gt;'Bin Count Data'!BX13/MAX(BinCountData13),ABS(('Bin Count Data'!BX13-'Bin Count Data'!BW13)/'Bin Count Data'!BW13),ABS(('Bin Count Data'!BX13-'Bin Count Data'!BW13)/'Bin Count Data'!BX13)),0)</f>
        <v>0</v>
      </c>
      <c r="BZ13" s="61">
        <f>IFERROR(IF(AND('Bin Count Data'!BW13&gt;0,'Bin Count Data'!BW13='Bin Count Data'!BX13),1,MAX('Bin Count Data'!BW13,'Bin Count Data'!BX13)/MAX(BinCountData13)),0)</f>
        <v>0</v>
      </c>
      <c r="CB13" s="30" t="str">
        <f t="shared" si="13"/>
        <v/>
      </c>
      <c r="CC13" s="60">
        <f>IFERROR(IF('Bin Count Data'!CC13="",0,VALUE('Bin Count Data'!CC13)),0)</f>
        <v>0</v>
      </c>
      <c r="CD13" s="59">
        <f>IFERROR(IF('Bin Count Data'!CD13="",0,VALUE('Bin Count Data'!CD13)),0)</f>
        <v>0</v>
      </c>
      <c r="CE13" s="6">
        <f>IFERROR(IF('Bin Count Data'!CC13/MAX(BinCountData14)&gt;'Bin Count Data'!CD13/MAX(BinCountData14),ABS(('Bin Count Data'!CD13-'Bin Count Data'!CC13)/'Bin Count Data'!CC13),ABS(('Bin Count Data'!CD13-'Bin Count Data'!CC13)/'Bin Count Data'!CD13)),0)</f>
        <v>0</v>
      </c>
      <c r="CF13" s="61">
        <f>IFERROR(IF(AND('Bin Count Data'!CC13&gt;0,'Bin Count Data'!CC13='Bin Count Data'!CD13),1,MAX('Bin Count Data'!CC13,'Bin Count Data'!CD13)/MAX(BinCountData14)),0)</f>
        <v>0</v>
      </c>
      <c r="CH13" s="30" t="str">
        <f t="shared" si="14"/>
        <v/>
      </c>
      <c r="CI13" s="60">
        <f>IFERROR(IF('Bin Count Data'!CI13="",0,VALUE('Bin Count Data'!CI13)),0)</f>
        <v>0</v>
      </c>
      <c r="CJ13" s="59">
        <f>IFERROR(IF('Bin Count Data'!CJ13="",0,VALUE('Bin Count Data'!CJ13)),0)</f>
        <v>0</v>
      </c>
      <c r="CK13" s="6">
        <f>IFERROR(IF('Bin Count Data'!CI13/MAX(BinCountData15)&gt;'Bin Count Data'!CJ13/MAX(BinCountData15),ABS(('Bin Count Data'!CJ13-'Bin Count Data'!CI13)/'Bin Count Data'!CI13),ABS(('Bin Count Data'!CJ13-'Bin Count Data'!CI13)/'Bin Count Data'!CJ13)),0)</f>
        <v>0</v>
      </c>
      <c r="CL13" s="61">
        <f>IFERROR(IF(AND('Bin Count Data'!CI13&gt;0,'Bin Count Data'!CI13='Bin Count Data'!CJ13),1,MAX('Bin Count Data'!CI13,'Bin Count Data'!CJ13)/MAX(BinCountData15)),0)</f>
        <v>0</v>
      </c>
      <c r="CN13" s="30" t="str">
        <f t="shared" si="15"/>
        <v/>
      </c>
      <c r="CO13" s="60">
        <f>IFERROR(IF('Bin Count Data'!CO13="",0,VALUE('Bin Count Data'!CO13)),0)</f>
        <v>0</v>
      </c>
      <c r="CP13" s="59">
        <f>IFERROR(IF('Bin Count Data'!CP13="",0,VALUE('Bin Count Data'!CP13)),0)</f>
        <v>0</v>
      </c>
      <c r="CQ13" s="6">
        <f>IFERROR(IF('Bin Count Data'!CO13/MAX(BinCountData16)&gt;'Bin Count Data'!CP13/MAX(BinCountData16),ABS(('Bin Count Data'!CP13-'Bin Count Data'!CO13)/'Bin Count Data'!CO13),ABS(('Bin Count Data'!CP13-'Bin Count Data'!CO13)/'Bin Count Data'!CP13)),0)</f>
        <v>0</v>
      </c>
      <c r="CR13" s="61">
        <f>IFERROR(IF(AND('Bin Count Data'!CO13&gt;0,'Bin Count Data'!CO13='Bin Count Data'!CP13),1,MAX('Bin Count Data'!CO13,'Bin Count Data'!CP13)/MAX(BinCountData16)),0)</f>
        <v>0</v>
      </c>
      <c r="CT13" s="30" t="str">
        <f t="shared" si="16"/>
        <v/>
      </c>
      <c r="CU13" s="60">
        <f>IFERROR(IF('Bin Count Data'!CU13="",0,VALUE('Bin Count Data'!CU13)),0)</f>
        <v>0</v>
      </c>
      <c r="CV13" s="59">
        <f>IFERROR(IF('Bin Count Data'!CV13="",0,VALUE('Bin Count Data'!CV13)),0)</f>
        <v>0</v>
      </c>
      <c r="CW13" s="6">
        <f>IFERROR(IF('Bin Count Data'!CU13/MAX(BinCountData17)&gt;'Bin Count Data'!CV13/MAX(BinCountData17),ABS(('Bin Count Data'!CV13-'Bin Count Data'!CU13)/'Bin Count Data'!CU13),ABS(('Bin Count Data'!CV13-'Bin Count Data'!CU13)/'Bin Count Data'!CV13)),0)</f>
        <v>0</v>
      </c>
      <c r="CX13" s="61">
        <f>IFERROR(IF(AND('Bin Count Data'!CU13&gt;0,'Bin Count Data'!CU13='Bin Count Data'!CV13),1,MAX('Bin Count Data'!CU13,'Bin Count Data'!CV13)/MAX(BinCountData17)),0)</f>
        <v>0</v>
      </c>
      <c r="CY13" s="6"/>
      <c r="CZ13" s="30" t="str">
        <f t="shared" si="17"/>
        <v/>
      </c>
      <c r="DA13" s="60">
        <f>IFERROR(IF('Bin Count Data'!DA13="",0,VALUE('Bin Count Data'!DA13)),0)</f>
        <v>0</v>
      </c>
      <c r="DB13" s="59">
        <f>IFERROR(IF('Bin Count Data'!DB13="",0,VALUE('Bin Count Data'!DB13)),0)</f>
        <v>0</v>
      </c>
      <c r="DC13" s="6">
        <f>IFERROR(IF('Bin Count Data'!DA13/MAX(BinCountData18)&gt;'Bin Count Data'!DB13/MAX(BinCountData18),ABS(('Bin Count Data'!DB13-'Bin Count Data'!DA13)/'Bin Count Data'!DA13),ABS(('Bin Count Data'!DB13-'Bin Count Data'!DA13)/'Bin Count Data'!DB13)),0)</f>
        <v>0</v>
      </c>
      <c r="DD13" s="61">
        <f>IFERROR(IF(AND('Bin Count Data'!DA13&gt;0,'Bin Count Data'!DA13='Bin Count Data'!DB13),1,MAX('Bin Count Data'!DA13,'Bin Count Data'!DB13)/MAX(BinCountData18)),0)</f>
        <v>0</v>
      </c>
      <c r="DE13" s="6"/>
      <c r="DF13" s="30" t="str">
        <f t="shared" si="18"/>
        <v/>
      </c>
      <c r="DG13" s="60">
        <f>IFERROR(IF('Bin Count Data'!DG13="",0,VALUE('Bin Count Data'!DG13)),0)</f>
        <v>0</v>
      </c>
      <c r="DH13" s="59">
        <f>IFERROR(IF('Bin Count Data'!DH13="",0,VALUE('Bin Count Data'!DH13)),0)</f>
        <v>0</v>
      </c>
      <c r="DI13" s="6">
        <f>IFERROR(IF('Bin Count Data'!DG13/MAX(BinCountData19)&gt;'Bin Count Data'!DH13/MAX(BinCountData19),ABS(('Bin Count Data'!DH13-'Bin Count Data'!DG13)/'Bin Count Data'!DG13),ABS(('Bin Count Data'!DH13-'Bin Count Data'!DG13)/'Bin Count Data'!DH13)),0)</f>
        <v>0</v>
      </c>
      <c r="DJ13" s="61">
        <f>IFERROR(IF(AND('Bin Count Data'!DG13&gt;0,'Bin Count Data'!DG13='Bin Count Data'!DH13),1,MAX('Bin Count Data'!DG13,'Bin Count Data'!DH13)/MAX(BinCountData19)),0)</f>
        <v>0</v>
      </c>
      <c r="DK13" s="6"/>
      <c r="DL13" s="30" t="str">
        <f t="shared" si="19"/>
        <v/>
      </c>
      <c r="DM13" s="60">
        <f>IFERROR(IF('Bin Count Data'!DM13="",0,VALUE('Bin Count Data'!DM13)),0)</f>
        <v>0</v>
      </c>
      <c r="DN13" s="59">
        <f>IFERROR(IF('Bin Count Data'!DN13="",0,VALUE('Bin Count Data'!DN13)),0)</f>
        <v>0</v>
      </c>
      <c r="DO13" s="6">
        <f>IFERROR(IF('Bin Count Data'!DM13/MAX(BinCountData20)&gt;'Bin Count Data'!DN13/MAX(BinCountData20),ABS(('Bin Count Data'!DN13-'Bin Count Data'!DM13)/'Bin Count Data'!DM13),ABS(('Bin Count Data'!DN13-'Bin Count Data'!DM13)/'Bin Count Data'!DN13)),0)</f>
        <v>0</v>
      </c>
      <c r="DP13" s="61">
        <f>IFERROR(IF(AND('Bin Count Data'!DM13&gt;0,'Bin Count Data'!DM13='Bin Count Data'!DN13),1,MAX('Bin Count Data'!DM13,'Bin Count Data'!DN13)/MAX(BinCountData20)),0)</f>
        <v>0</v>
      </c>
    </row>
    <row r="14" spans="2:120" ht="14.25">
      <c r="B14" s="30" t="str">
        <f t="shared" si="0"/>
        <v/>
      </c>
      <c r="C14" s="60">
        <f>IFERROR(IF('Bin Count Data'!C14="",0,VALUE('Bin Count Data'!C14)),0)</f>
        <v>0</v>
      </c>
      <c r="D14" s="59">
        <f>IFERROR(IF('Bin Count Data'!D14="",0,VALUE('Bin Count Data'!D14)),0)</f>
        <v>0</v>
      </c>
      <c r="E14" s="6">
        <f>IFERROR(IF('Bin Count Data'!C14/MAX(BinCountData1)&gt;'Bin Count Data'!D14/MAX(BinCountData1),ABS(('Bin Count Data'!D14-'Bin Count Data'!C14)/'Bin Count Data'!C14),ABS(('Bin Count Data'!D14-'Bin Count Data'!C14)/'Bin Count Data'!D14)),0)</f>
        <v>0</v>
      </c>
      <c r="F14" s="61">
        <f>IFERROR(IF(AND('Bin Count Data'!C14&gt;0,'Bin Count Data'!C14='Bin Count Data'!D14),1,MAX('Bin Count Data'!C14,'Bin Count Data'!D14)/MAX(BinCountData1)),0)</f>
        <v>0</v>
      </c>
      <c r="G14" s="53"/>
      <c r="H14" s="30" t="str">
        <f t="shared" si="1"/>
        <v/>
      </c>
      <c r="I14" s="60">
        <f>IFERROR(IF('Bin Count Data'!I14="",0,VALUE('Bin Count Data'!I14)),0)</f>
        <v>0</v>
      </c>
      <c r="J14" s="59">
        <f>IFERROR(IF('Bin Count Data'!J14="",0,VALUE('Bin Count Data'!J14)),0)</f>
        <v>0</v>
      </c>
      <c r="K14" s="6">
        <f>IFERROR(IF('Bin Count Data'!I14/MAX(BinCountData2)&gt;'Bin Count Data'!J14/MAX(BinCountData2),ABS(('Bin Count Data'!J14-'Bin Count Data'!I14)/'Bin Count Data'!I14),ABS(('Bin Count Data'!J14-'Bin Count Data'!I14)/'Bin Count Data'!J14)),0)</f>
        <v>0</v>
      </c>
      <c r="L14" s="61">
        <f>IFERROR(IF(AND('Bin Count Data'!I14&gt;0,'Bin Count Data'!I14='Bin Count Data'!J14),1,MAX('Bin Count Data'!I14,'Bin Count Data'!J14)/MAX(BinCountData2)),0)</f>
        <v>0</v>
      </c>
      <c r="N14" s="30" t="str">
        <f t="shared" si="2"/>
        <v/>
      </c>
      <c r="O14" s="60">
        <f>IFERROR(IF('Bin Count Data'!O14="",0,VALUE('Bin Count Data'!O14)),0)</f>
        <v>0</v>
      </c>
      <c r="P14" s="59">
        <f>IFERROR(IF('Bin Count Data'!P14="",0,VALUE('Bin Count Data'!P14)),0)</f>
        <v>0</v>
      </c>
      <c r="Q14" s="6">
        <f>IFERROR(IF('Bin Count Data'!O14/MAX(BinCountData3)&gt;'Bin Count Data'!P14/MAX(BinCountData3),ABS(('Bin Count Data'!P14-'Bin Count Data'!O14)/'Bin Count Data'!O14),ABS(('Bin Count Data'!P14-'Bin Count Data'!O14)/'Bin Count Data'!P14)),0)</f>
        <v>0</v>
      </c>
      <c r="R14" s="61">
        <f>IFERROR(IF(AND('Bin Count Data'!O14&gt;0,'Bin Count Data'!O14='Bin Count Data'!P14),1,MAX('Bin Count Data'!O14,'Bin Count Data'!P14)/MAX(BinCountData3)),0)</f>
        <v>0</v>
      </c>
      <c r="T14" s="30" t="str">
        <f t="shared" si="3"/>
        <v/>
      </c>
      <c r="U14" s="60">
        <f>IFERROR(IF('Bin Count Data'!U14="",0,VALUE('Bin Count Data'!U14)),0)</f>
        <v>0</v>
      </c>
      <c r="V14" s="59">
        <f>IFERROR(IF('Bin Count Data'!V14="",0,VALUE('Bin Count Data'!V14)),0)</f>
        <v>0</v>
      </c>
      <c r="W14" s="6">
        <f>IFERROR(IF('Bin Count Data'!U14/MAX(BinCountData4)&gt;'Bin Count Data'!V14/MAX(BinCountData4),ABS(('Bin Count Data'!V14-'Bin Count Data'!U14)/'Bin Count Data'!U14),ABS(('Bin Count Data'!V14-'Bin Count Data'!U14)/'Bin Count Data'!V14)),0)</f>
        <v>0</v>
      </c>
      <c r="X14" s="61">
        <f>IFERROR(IF(AND('Bin Count Data'!U14&gt;0,'Bin Count Data'!U14='Bin Count Data'!V14),1,MAX('Bin Count Data'!U14,'Bin Count Data'!V14)/MAX(BinCountData4)),0)</f>
        <v>0</v>
      </c>
      <c r="Z14" s="30" t="str">
        <f t="shared" si="4"/>
        <v/>
      </c>
      <c r="AA14" s="60">
        <f>IFERROR(IF('Bin Count Data'!AA14="",0,VALUE('Bin Count Data'!AA14)),0)</f>
        <v>0</v>
      </c>
      <c r="AB14" s="59">
        <f>IFERROR(IF('Bin Count Data'!AB14="",0,VALUE('Bin Count Data'!AB14)),0)</f>
        <v>0</v>
      </c>
      <c r="AC14" s="6">
        <f>IFERROR(IF('Bin Count Data'!AA14/MAX(BinCountData5)&gt;'Bin Count Data'!AB14/MAX(BinCountData5),ABS(('Bin Count Data'!AB14-'Bin Count Data'!AA14)/'Bin Count Data'!AA14),ABS(('Bin Count Data'!AB14-'Bin Count Data'!AA14)/'Bin Count Data'!AB14)),0)</f>
        <v>0</v>
      </c>
      <c r="AD14" s="61">
        <f>IFERROR(IF(AND('Bin Count Data'!AA14&gt;0,'Bin Count Data'!AA14='Bin Count Data'!AB14),1,MAX('Bin Count Data'!AA14,'Bin Count Data'!AB14)/MAX(BinCountData5)),0)</f>
        <v>0</v>
      </c>
      <c r="AF14" s="30" t="str">
        <f t="shared" si="5"/>
        <v/>
      </c>
      <c r="AG14" s="60">
        <f>IFERROR(IF('Bin Count Data'!AG14="",0,VALUE('Bin Count Data'!AG14)),0)</f>
        <v>0</v>
      </c>
      <c r="AH14" s="59">
        <f>IFERROR(IF('Bin Count Data'!AH14="",0,VALUE('Bin Count Data'!AH14)),0)</f>
        <v>0</v>
      </c>
      <c r="AI14" s="6">
        <f>IFERROR(IF('Bin Count Data'!AG14/MAX(BinCountData6)&gt;'Bin Count Data'!AH14/MAX(BinCountData6),ABS(('Bin Count Data'!AH14-'Bin Count Data'!AG14)/'Bin Count Data'!AG14),ABS(('Bin Count Data'!AH14-'Bin Count Data'!AG14)/'Bin Count Data'!AH14)),0)</f>
        <v>0</v>
      </c>
      <c r="AJ14" s="61">
        <f>IFERROR(IF(AND('Bin Count Data'!AG14&gt;0,'Bin Count Data'!AG14='Bin Count Data'!AH14),1,MAX('Bin Count Data'!AG14,'Bin Count Data'!AH14)/MAX(BinCountData6)),0)</f>
        <v>0</v>
      </c>
      <c r="AL14" s="30" t="str">
        <f t="shared" si="6"/>
        <v/>
      </c>
      <c r="AM14" s="60">
        <f>IFERROR(IF('Bin Count Data'!AM14="",0,VALUE('Bin Count Data'!AM14)),0)</f>
        <v>0</v>
      </c>
      <c r="AN14" s="59">
        <f>IFERROR(IF('Bin Count Data'!AN14="",0,VALUE('Bin Count Data'!AN14)),0)</f>
        <v>0</v>
      </c>
      <c r="AO14" s="6">
        <f>IFERROR(IF('Bin Count Data'!AM14/MAX(BinCountData7)&gt;'Bin Count Data'!AN14/MAX(BinCountData7),ABS(('Bin Count Data'!AN14-'Bin Count Data'!AM14)/'Bin Count Data'!AM14),ABS(('Bin Count Data'!AN14-'Bin Count Data'!AM14)/'Bin Count Data'!AN14)),0)</f>
        <v>0</v>
      </c>
      <c r="AP14" s="61">
        <f>IFERROR(IF(AND('Bin Count Data'!AM14&gt;0,'Bin Count Data'!AM14='Bin Count Data'!AN14),1,MAX('Bin Count Data'!AM14,'Bin Count Data'!AN14)/MAX(BinCountData7)),0)</f>
        <v>0</v>
      </c>
      <c r="AR14" s="30" t="str">
        <f t="shared" si="7"/>
        <v/>
      </c>
      <c r="AS14" s="60">
        <f>IFERROR(IF('Bin Count Data'!AS14="",0,VALUE('Bin Count Data'!AS14)),0)</f>
        <v>0</v>
      </c>
      <c r="AT14" s="59">
        <f>IFERROR(IF('Bin Count Data'!AT14="",0,VALUE('Bin Count Data'!AT14)),0)</f>
        <v>0</v>
      </c>
      <c r="AU14" s="6">
        <f>IFERROR(IF('Bin Count Data'!AS14/MAX(BinCountData8)&gt;'Bin Count Data'!AT14/MAX(BinCountData8),ABS(('Bin Count Data'!AT14-'Bin Count Data'!AS14)/'Bin Count Data'!AS14),ABS(('Bin Count Data'!AT14-'Bin Count Data'!AS14)/'Bin Count Data'!AT14)),0)</f>
        <v>0</v>
      </c>
      <c r="AV14" s="61">
        <f>IFERROR(IF(AND('Bin Count Data'!AS14&gt;0,'Bin Count Data'!AS14='Bin Count Data'!AT14),1,MAX('Bin Count Data'!AS14,'Bin Count Data'!AT14)/MAX(BinCountData8)),0)</f>
        <v>0</v>
      </c>
      <c r="AX14" s="30" t="str">
        <f t="shared" si="8"/>
        <v/>
      </c>
      <c r="AY14" s="60">
        <f>IFERROR(IF('Bin Count Data'!AY14="",0,VALUE('Bin Count Data'!AY14)),0)</f>
        <v>0</v>
      </c>
      <c r="AZ14" s="59">
        <f>IFERROR(IF('Bin Count Data'!AZ14="",0,VALUE('Bin Count Data'!AZ14)),0)</f>
        <v>0</v>
      </c>
      <c r="BA14" s="6">
        <f>IFERROR(IF('Bin Count Data'!AY14/MAX(BinCountData9)&gt;'Bin Count Data'!AZ14/MAX(BinCountData9),ABS(('Bin Count Data'!AZ14-'Bin Count Data'!AY14)/'Bin Count Data'!AY14),ABS(('Bin Count Data'!AZ14-'Bin Count Data'!AY14)/'Bin Count Data'!AZ14)),0)</f>
        <v>0</v>
      </c>
      <c r="BB14" s="61">
        <f>IFERROR(IF(AND('Bin Count Data'!AY14&gt;0,'Bin Count Data'!AY14='Bin Count Data'!AZ14),1,MAX('Bin Count Data'!AY14,'Bin Count Data'!AZ14)/MAX(BinCountData9)),0)</f>
        <v>0</v>
      </c>
      <c r="BD14" s="30" t="str">
        <f t="shared" si="9"/>
        <v/>
      </c>
      <c r="BE14" s="60">
        <f>IFERROR(IF('Bin Count Data'!BE14="",0,VALUE('Bin Count Data'!BE14)),0)</f>
        <v>0</v>
      </c>
      <c r="BF14" s="59">
        <f>IFERROR(IF('Bin Count Data'!BF14="",0,VALUE('Bin Count Data'!BF14)),0)</f>
        <v>0</v>
      </c>
      <c r="BG14" s="6">
        <f>IFERROR(IF('Bin Count Data'!BE14/MAX(BinCountData10)&gt;'Bin Count Data'!BF14/MAX(BinCountData10),ABS(('Bin Count Data'!BF14-'Bin Count Data'!BE14)/'Bin Count Data'!BE14),ABS(('Bin Count Data'!BF14-'Bin Count Data'!BE14)/'Bin Count Data'!BF14)),0)</f>
        <v>0</v>
      </c>
      <c r="BH14" s="61">
        <f>IFERROR(IF(AND('Bin Count Data'!BE14&gt;0,'Bin Count Data'!BE14='Bin Count Data'!BF14),1,MAX('Bin Count Data'!BE14,'Bin Count Data'!BF14)/MAX(BinCountData10)),0)</f>
        <v>0</v>
      </c>
      <c r="BJ14" s="30" t="str">
        <f t="shared" si="10"/>
        <v/>
      </c>
      <c r="BK14" s="60">
        <f>IFERROR(IF('Bin Count Data'!BK14="",0,VALUE('Bin Count Data'!BK14)),0)</f>
        <v>0</v>
      </c>
      <c r="BL14" s="59">
        <f>IFERROR(IF('Bin Count Data'!BL14="",0,VALUE('Bin Count Data'!BL14)),0)</f>
        <v>0</v>
      </c>
      <c r="BM14" s="6">
        <f>IFERROR(IF('Bin Count Data'!BK14/MAX(BinCountData11)&gt;'Bin Count Data'!BL14/MAX(BinCountData11),ABS(('Bin Count Data'!BL14-'Bin Count Data'!BK14)/'Bin Count Data'!BK14),ABS(('Bin Count Data'!BL14-'Bin Count Data'!BK14)/'Bin Count Data'!BL14)),0)</f>
        <v>0</v>
      </c>
      <c r="BN14" s="61">
        <f>IFERROR(IF(AND('Bin Count Data'!BK14&gt;0,'Bin Count Data'!BK14='Bin Count Data'!BL14),1,MAX('Bin Count Data'!BK14,'Bin Count Data'!BL14)/MAX(BinCountData11)),0)</f>
        <v>0</v>
      </c>
      <c r="BP14" s="30" t="str">
        <f t="shared" si="11"/>
        <v/>
      </c>
      <c r="BQ14" s="60">
        <f>IFERROR(IF('Bin Count Data'!BQ14="",0,VALUE('Bin Count Data'!BQ14)),0)</f>
        <v>0</v>
      </c>
      <c r="BR14" s="59">
        <f>IFERROR(IF('Bin Count Data'!BR14="",0,VALUE('Bin Count Data'!BR14)),0)</f>
        <v>0</v>
      </c>
      <c r="BS14" s="6">
        <f>IFERROR(IF('Bin Count Data'!BQ14/MAX(BinCountData12)&gt;'Bin Count Data'!BR14/MAX(BinCountData12),ABS(('Bin Count Data'!BR14-'Bin Count Data'!BQ14)/'Bin Count Data'!BQ14),ABS(('Bin Count Data'!BR14-'Bin Count Data'!BQ14)/'Bin Count Data'!BR14)),0)</f>
        <v>0</v>
      </c>
      <c r="BT14" s="61">
        <f>IFERROR(IF(AND('Bin Count Data'!BQ14&gt;0,'Bin Count Data'!BQ14='Bin Count Data'!BR14),1,MAX('Bin Count Data'!BQ14,'Bin Count Data'!BR14)/MAX(BinCountData12)),0)</f>
        <v>0</v>
      </c>
      <c r="BV14" s="30" t="str">
        <f t="shared" si="12"/>
        <v/>
      </c>
      <c r="BW14" s="60">
        <f>IFERROR(IF('Bin Count Data'!BW14="",0,VALUE('Bin Count Data'!BW14)),0)</f>
        <v>0</v>
      </c>
      <c r="BX14" s="59">
        <f>IFERROR(IF('Bin Count Data'!BX14="",0,VALUE('Bin Count Data'!BX14)),0)</f>
        <v>0</v>
      </c>
      <c r="BY14" s="6">
        <f>IFERROR(IF('Bin Count Data'!BW14/MAX(BinCountData13)&gt;'Bin Count Data'!BX14/MAX(BinCountData13),ABS(('Bin Count Data'!BX14-'Bin Count Data'!BW14)/'Bin Count Data'!BW14),ABS(('Bin Count Data'!BX14-'Bin Count Data'!BW14)/'Bin Count Data'!BX14)),0)</f>
        <v>0</v>
      </c>
      <c r="BZ14" s="61">
        <f>IFERROR(IF(AND('Bin Count Data'!BW14&gt;0,'Bin Count Data'!BW14='Bin Count Data'!BX14),1,MAX('Bin Count Data'!BW14,'Bin Count Data'!BX14)/MAX(BinCountData13)),0)</f>
        <v>0</v>
      </c>
      <c r="CB14" s="30" t="str">
        <f t="shared" si="13"/>
        <v/>
      </c>
      <c r="CC14" s="60">
        <f>IFERROR(IF('Bin Count Data'!CC14="",0,VALUE('Bin Count Data'!CC14)),0)</f>
        <v>0</v>
      </c>
      <c r="CD14" s="59">
        <f>IFERROR(IF('Bin Count Data'!CD14="",0,VALUE('Bin Count Data'!CD14)),0)</f>
        <v>0</v>
      </c>
      <c r="CE14" s="6">
        <f>IFERROR(IF('Bin Count Data'!CC14/MAX(BinCountData14)&gt;'Bin Count Data'!CD14/MAX(BinCountData14),ABS(('Bin Count Data'!CD14-'Bin Count Data'!CC14)/'Bin Count Data'!CC14),ABS(('Bin Count Data'!CD14-'Bin Count Data'!CC14)/'Bin Count Data'!CD14)),0)</f>
        <v>0</v>
      </c>
      <c r="CF14" s="61">
        <f>IFERROR(IF(AND('Bin Count Data'!CC14&gt;0,'Bin Count Data'!CC14='Bin Count Data'!CD14),1,MAX('Bin Count Data'!CC14,'Bin Count Data'!CD14)/MAX(BinCountData14)),0)</f>
        <v>0</v>
      </c>
      <c r="CH14" s="30" t="str">
        <f t="shared" si="14"/>
        <v/>
      </c>
      <c r="CI14" s="60">
        <f>IFERROR(IF('Bin Count Data'!CI14="",0,VALUE('Bin Count Data'!CI14)),0)</f>
        <v>0</v>
      </c>
      <c r="CJ14" s="59">
        <f>IFERROR(IF('Bin Count Data'!CJ14="",0,VALUE('Bin Count Data'!CJ14)),0)</f>
        <v>0</v>
      </c>
      <c r="CK14" s="6">
        <f>IFERROR(IF('Bin Count Data'!CI14/MAX(BinCountData15)&gt;'Bin Count Data'!CJ14/MAX(BinCountData15),ABS(('Bin Count Data'!CJ14-'Bin Count Data'!CI14)/'Bin Count Data'!CI14),ABS(('Bin Count Data'!CJ14-'Bin Count Data'!CI14)/'Bin Count Data'!CJ14)),0)</f>
        <v>0</v>
      </c>
      <c r="CL14" s="61">
        <f>IFERROR(IF(AND('Bin Count Data'!CI14&gt;0,'Bin Count Data'!CI14='Bin Count Data'!CJ14),1,MAX('Bin Count Data'!CI14,'Bin Count Data'!CJ14)/MAX(BinCountData15)),0)</f>
        <v>0</v>
      </c>
      <c r="CN14" s="30" t="str">
        <f t="shared" si="15"/>
        <v/>
      </c>
      <c r="CO14" s="60">
        <f>IFERROR(IF('Bin Count Data'!CO14="",0,VALUE('Bin Count Data'!CO14)),0)</f>
        <v>0</v>
      </c>
      <c r="CP14" s="59">
        <f>IFERROR(IF('Bin Count Data'!CP14="",0,VALUE('Bin Count Data'!CP14)),0)</f>
        <v>0</v>
      </c>
      <c r="CQ14" s="6">
        <f>IFERROR(IF('Bin Count Data'!CO14/MAX(BinCountData16)&gt;'Bin Count Data'!CP14/MAX(BinCountData16),ABS(('Bin Count Data'!CP14-'Bin Count Data'!CO14)/'Bin Count Data'!CO14),ABS(('Bin Count Data'!CP14-'Bin Count Data'!CO14)/'Bin Count Data'!CP14)),0)</f>
        <v>0</v>
      </c>
      <c r="CR14" s="61">
        <f>IFERROR(IF(AND('Bin Count Data'!CO14&gt;0,'Bin Count Data'!CO14='Bin Count Data'!CP14),1,MAX('Bin Count Data'!CO14,'Bin Count Data'!CP14)/MAX(BinCountData16)),0)</f>
        <v>0</v>
      </c>
      <c r="CT14" s="30" t="str">
        <f t="shared" si="16"/>
        <v/>
      </c>
      <c r="CU14" s="60">
        <f>IFERROR(IF('Bin Count Data'!CU14="",0,VALUE('Bin Count Data'!CU14)),0)</f>
        <v>0</v>
      </c>
      <c r="CV14" s="59">
        <f>IFERROR(IF('Bin Count Data'!CV14="",0,VALUE('Bin Count Data'!CV14)),0)</f>
        <v>0</v>
      </c>
      <c r="CW14" s="6">
        <f>IFERROR(IF('Bin Count Data'!CU14/MAX(BinCountData17)&gt;'Bin Count Data'!CV14/MAX(BinCountData17),ABS(('Bin Count Data'!CV14-'Bin Count Data'!CU14)/'Bin Count Data'!CU14),ABS(('Bin Count Data'!CV14-'Bin Count Data'!CU14)/'Bin Count Data'!CV14)),0)</f>
        <v>0</v>
      </c>
      <c r="CX14" s="61">
        <f>IFERROR(IF(AND('Bin Count Data'!CU14&gt;0,'Bin Count Data'!CU14='Bin Count Data'!CV14),1,MAX('Bin Count Data'!CU14,'Bin Count Data'!CV14)/MAX(BinCountData17)),0)</f>
        <v>0</v>
      </c>
      <c r="CY14" s="6"/>
      <c r="CZ14" s="30" t="str">
        <f t="shared" si="17"/>
        <v/>
      </c>
      <c r="DA14" s="60">
        <f>IFERROR(IF('Bin Count Data'!DA14="",0,VALUE('Bin Count Data'!DA14)),0)</f>
        <v>0</v>
      </c>
      <c r="DB14" s="59">
        <f>IFERROR(IF('Bin Count Data'!DB14="",0,VALUE('Bin Count Data'!DB14)),0)</f>
        <v>0</v>
      </c>
      <c r="DC14" s="6">
        <f>IFERROR(IF('Bin Count Data'!DA14/MAX(BinCountData18)&gt;'Bin Count Data'!DB14/MAX(BinCountData18),ABS(('Bin Count Data'!DB14-'Bin Count Data'!DA14)/'Bin Count Data'!DA14),ABS(('Bin Count Data'!DB14-'Bin Count Data'!DA14)/'Bin Count Data'!DB14)),0)</f>
        <v>0</v>
      </c>
      <c r="DD14" s="61">
        <f>IFERROR(IF(AND('Bin Count Data'!DA14&gt;0,'Bin Count Data'!DA14='Bin Count Data'!DB14),1,MAX('Bin Count Data'!DA14,'Bin Count Data'!DB14)/MAX(BinCountData18)),0)</f>
        <v>0</v>
      </c>
      <c r="DE14" s="6"/>
      <c r="DF14" s="30" t="str">
        <f t="shared" si="18"/>
        <v/>
      </c>
      <c r="DG14" s="60">
        <f>IFERROR(IF('Bin Count Data'!DG14="",0,VALUE('Bin Count Data'!DG14)),0)</f>
        <v>0</v>
      </c>
      <c r="DH14" s="59">
        <f>IFERROR(IF('Bin Count Data'!DH14="",0,VALUE('Bin Count Data'!DH14)),0)</f>
        <v>0</v>
      </c>
      <c r="DI14" s="6">
        <f>IFERROR(IF('Bin Count Data'!DG14/MAX(BinCountData19)&gt;'Bin Count Data'!DH14/MAX(BinCountData19),ABS(('Bin Count Data'!DH14-'Bin Count Data'!DG14)/'Bin Count Data'!DG14),ABS(('Bin Count Data'!DH14-'Bin Count Data'!DG14)/'Bin Count Data'!DH14)),0)</f>
        <v>0</v>
      </c>
      <c r="DJ14" s="61">
        <f>IFERROR(IF(AND('Bin Count Data'!DG14&gt;0,'Bin Count Data'!DG14='Bin Count Data'!DH14),1,MAX('Bin Count Data'!DG14,'Bin Count Data'!DH14)/MAX(BinCountData19)),0)</f>
        <v>0</v>
      </c>
      <c r="DK14" s="6"/>
      <c r="DL14" s="30" t="str">
        <f t="shared" si="19"/>
        <v/>
      </c>
      <c r="DM14" s="60">
        <f>IFERROR(IF('Bin Count Data'!DM14="",0,VALUE('Bin Count Data'!DM14)),0)</f>
        <v>0</v>
      </c>
      <c r="DN14" s="59">
        <f>IFERROR(IF('Bin Count Data'!DN14="",0,VALUE('Bin Count Data'!DN14)),0)</f>
        <v>0</v>
      </c>
      <c r="DO14" s="6">
        <f>IFERROR(IF('Bin Count Data'!DM14/MAX(BinCountData20)&gt;'Bin Count Data'!DN14/MAX(BinCountData20),ABS(('Bin Count Data'!DN14-'Bin Count Data'!DM14)/'Bin Count Data'!DM14),ABS(('Bin Count Data'!DN14-'Bin Count Data'!DM14)/'Bin Count Data'!DN14)),0)</f>
        <v>0</v>
      </c>
      <c r="DP14" s="61">
        <f>IFERROR(IF(AND('Bin Count Data'!DM14&gt;0,'Bin Count Data'!DM14='Bin Count Data'!DN14),1,MAX('Bin Count Data'!DM14,'Bin Count Data'!DN14)/MAX(BinCountData20)),0)</f>
        <v>0</v>
      </c>
    </row>
    <row r="15" spans="2:120" ht="14.25">
      <c r="B15" s="30" t="str">
        <f t="shared" si="0"/>
        <v/>
      </c>
      <c r="C15" s="60">
        <f>IFERROR(IF('Bin Count Data'!C15="",0,VALUE('Bin Count Data'!C15)),0)</f>
        <v>0</v>
      </c>
      <c r="D15" s="59">
        <f>IFERROR(IF('Bin Count Data'!D15="",0,VALUE('Bin Count Data'!D15)),0)</f>
        <v>0</v>
      </c>
      <c r="E15" s="6">
        <f>IFERROR(IF('Bin Count Data'!C15/MAX(BinCountData1)&gt;'Bin Count Data'!D15/MAX(BinCountData1),ABS(('Bin Count Data'!D15-'Bin Count Data'!C15)/'Bin Count Data'!C15),ABS(('Bin Count Data'!D15-'Bin Count Data'!C15)/'Bin Count Data'!D15)),0)</f>
        <v>0</v>
      </c>
      <c r="F15" s="61">
        <f>IFERROR(IF(AND('Bin Count Data'!C15&gt;0,'Bin Count Data'!C15='Bin Count Data'!D15),1,MAX('Bin Count Data'!C15,'Bin Count Data'!D15)/MAX(BinCountData1)),0)</f>
        <v>0</v>
      </c>
      <c r="G15" s="53"/>
      <c r="H15" s="30" t="str">
        <f t="shared" si="1"/>
        <v/>
      </c>
      <c r="I15" s="60">
        <f>IFERROR(IF('Bin Count Data'!I15="",0,VALUE('Bin Count Data'!I15)),0)</f>
        <v>0</v>
      </c>
      <c r="J15" s="59">
        <f>IFERROR(IF('Bin Count Data'!J15="",0,VALUE('Bin Count Data'!J15)),0)</f>
        <v>0</v>
      </c>
      <c r="K15" s="6">
        <f>IFERROR(IF('Bin Count Data'!I15/MAX(BinCountData2)&gt;'Bin Count Data'!J15/MAX(BinCountData2),ABS(('Bin Count Data'!J15-'Bin Count Data'!I15)/'Bin Count Data'!I15),ABS(('Bin Count Data'!J15-'Bin Count Data'!I15)/'Bin Count Data'!J15)),0)</f>
        <v>0</v>
      </c>
      <c r="L15" s="61">
        <f>IFERROR(IF(AND('Bin Count Data'!I15&gt;0,'Bin Count Data'!I15='Bin Count Data'!J15),1,MAX('Bin Count Data'!I15,'Bin Count Data'!J15)/MAX(BinCountData2)),0)</f>
        <v>0</v>
      </c>
      <c r="N15" s="30" t="str">
        <f t="shared" si="2"/>
        <v/>
      </c>
      <c r="O15" s="60">
        <f>IFERROR(IF('Bin Count Data'!O15="",0,VALUE('Bin Count Data'!O15)),0)</f>
        <v>0</v>
      </c>
      <c r="P15" s="59">
        <f>IFERROR(IF('Bin Count Data'!P15="",0,VALUE('Bin Count Data'!P15)),0)</f>
        <v>0</v>
      </c>
      <c r="Q15" s="6">
        <f>IFERROR(IF('Bin Count Data'!O15/MAX(BinCountData3)&gt;'Bin Count Data'!P15/MAX(BinCountData3),ABS(('Bin Count Data'!P15-'Bin Count Data'!O15)/'Bin Count Data'!O15),ABS(('Bin Count Data'!P15-'Bin Count Data'!O15)/'Bin Count Data'!P15)),0)</f>
        <v>0</v>
      </c>
      <c r="R15" s="61">
        <f>IFERROR(IF(AND('Bin Count Data'!O15&gt;0,'Bin Count Data'!O15='Bin Count Data'!P15),1,MAX('Bin Count Data'!O15,'Bin Count Data'!P15)/MAX(BinCountData3)),0)</f>
        <v>0</v>
      </c>
      <c r="T15" s="30" t="str">
        <f t="shared" si="3"/>
        <v/>
      </c>
      <c r="U15" s="60">
        <f>IFERROR(IF('Bin Count Data'!U15="",0,VALUE('Bin Count Data'!U15)),0)</f>
        <v>0</v>
      </c>
      <c r="V15" s="59">
        <f>IFERROR(IF('Bin Count Data'!V15="",0,VALUE('Bin Count Data'!V15)),0)</f>
        <v>0</v>
      </c>
      <c r="W15" s="6">
        <f>IFERROR(IF('Bin Count Data'!U15/MAX(BinCountData4)&gt;'Bin Count Data'!V15/MAX(BinCountData4),ABS(('Bin Count Data'!V15-'Bin Count Data'!U15)/'Bin Count Data'!U15),ABS(('Bin Count Data'!V15-'Bin Count Data'!U15)/'Bin Count Data'!V15)),0)</f>
        <v>0</v>
      </c>
      <c r="X15" s="61">
        <f>IFERROR(IF(AND('Bin Count Data'!U15&gt;0,'Bin Count Data'!U15='Bin Count Data'!V15),1,MAX('Bin Count Data'!U15,'Bin Count Data'!V15)/MAX(BinCountData4)),0)</f>
        <v>0</v>
      </c>
      <c r="Z15" s="30" t="str">
        <f t="shared" si="4"/>
        <v/>
      </c>
      <c r="AA15" s="60">
        <f>IFERROR(IF('Bin Count Data'!AA15="",0,VALUE('Bin Count Data'!AA15)),0)</f>
        <v>0</v>
      </c>
      <c r="AB15" s="59">
        <f>IFERROR(IF('Bin Count Data'!AB15="",0,VALUE('Bin Count Data'!AB15)),0)</f>
        <v>0</v>
      </c>
      <c r="AC15" s="6">
        <f>IFERROR(IF('Bin Count Data'!AA15/MAX(BinCountData5)&gt;'Bin Count Data'!AB15/MAX(BinCountData5),ABS(('Bin Count Data'!AB15-'Bin Count Data'!AA15)/'Bin Count Data'!AA15),ABS(('Bin Count Data'!AB15-'Bin Count Data'!AA15)/'Bin Count Data'!AB15)),0)</f>
        <v>0</v>
      </c>
      <c r="AD15" s="61">
        <f>IFERROR(IF(AND('Bin Count Data'!AA15&gt;0,'Bin Count Data'!AA15='Bin Count Data'!AB15),1,MAX('Bin Count Data'!AA15,'Bin Count Data'!AB15)/MAX(BinCountData5)),0)</f>
        <v>0</v>
      </c>
      <c r="AF15" s="30" t="str">
        <f t="shared" si="5"/>
        <v/>
      </c>
      <c r="AG15" s="60">
        <f>IFERROR(IF('Bin Count Data'!AG15="",0,VALUE('Bin Count Data'!AG15)),0)</f>
        <v>0</v>
      </c>
      <c r="AH15" s="59">
        <f>IFERROR(IF('Bin Count Data'!AH15="",0,VALUE('Bin Count Data'!AH15)),0)</f>
        <v>0</v>
      </c>
      <c r="AI15" s="6">
        <f>IFERROR(IF('Bin Count Data'!AG15/MAX(BinCountData6)&gt;'Bin Count Data'!AH15/MAX(BinCountData6),ABS(('Bin Count Data'!AH15-'Bin Count Data'!AG15)/'Bin Count Data'!AG15),ABS(('Bin Count Data'!AH15-'Bin Count Data'!AG15)/'Bin Count Data'!AH15)),0)</f>
        <v>0</v>
      </c>
      <c r="AJ15" s="61">
        <f>IFERROR(IF(AND('Bin Count Data'!AG15&gt;0,'Bin Count Data'!AG15='Bin Count Data'!AH15),1,MAX('Bin Count Data'!AG15,'Bin Count Data'!AH15)/MAX(BinCountData6)),0)</f>
        <v>0</v>
      </c>
      <c r="AL15" s="30" t="str">
        <f t="shared" si="6"/>
        <v/>
      </c>
      <c r="AM15" s="60">
        <f>IFERROR(IF('Bin Count Data'!AM15="",0,VALUE('Bin Count Data'!AM15)),0)</f>
        <v>0</v>
      </c>
      <c r="AN15" s="59">
        <f>IFERROR(IF('Bin Count Data'!AN15="",0,VALUE('Bin Count Data'!AN15)),0)</f>
        <v>0</v>
      </c>
      <c r="AO15" s="6">
        <f>IFERROR(IF('Bin Count Data'!AM15/MAX(BinCountData7)&gt;'Bin Count Data'!AN15/MAX(BinCountData7),ABS(('Bin Count Data'!AN15-'Bin Count Data'!AM15)/'Bin Count Data'!AM15),ABS(('Bin Count Data'!AN15-'Bin Count Data'!AM15)/'Bin Count Data'!AN15)),0)</f>
        <v>0</v>
      </c>
      <c r="AP15" s="61">
        <f>IFERROR(IF(AND('Bin Count Data'!AM15&gt;0,'Bin Count Data'!AM15='Bin Count Data'!AN15),1,MAX('Bin Count Data'!AM15,'Bin Count Data'!AN15)/MAX(BinCountData7)),0)</f>
        <v>0</v>
      </c>
      <c r="AR15" s="30" t="str">
        <f t="shared" si="7"/>
        <v/>
      </c>
      <c r="AS15" s="60">
        <f>IFERROR(IF('Bin Count Data'!AS15="",0,VALUE('Bin Count Data'!AS15)),0)</f>
        <v>0</v>
      </c>
      <c r="AT15" s="59">
        <f>IFERROR(IF('Bin Count Data'!AT15="",0,VALUE('Bin Count Data'!AT15)),0)</f>
        <v>0</v>
      </c>
      <c r="AU15" s="6">
        <f>IFERROR(IF('Bin Count Data'!AS15/MAX(BinCountData8)&gt;'Bin Count Data'!AT15/MAX(BinCountData8),ABS(('Bin Count Data'!AT15-'Bin Count Data'!AS15)/'Bin Count Data'!AS15),ABS(('Bin Count Data'!AT15-'Bin Count Data'!AS15)/'Bin Count Data'!AT15)),0)</f>
        <v>0</v>
      </c>
      <c r="AV15" s="61">
        <f>IFERROR(IF(AND('Bin Count Data'!AS15&gt;0,'Bin Count Data'!AS15='Bin Count Data'!AT15),1,MAX('Bin Count Data'!AS15,'Bin Count Data'!AT15)/MAX(BinCountData8)),0)</f>
        <v>0</v>
      </c>
      <c r="AX15" s="30" t="str">
        <f t="shared" si="8"/>
        <v/>
      </c>
      <c r="AY15" s="60">
        <f>IFERROR(IF('Bin Count Data'!AY15="",0,VALUE('Bin Count Data'!AY15)),0)</f>
        <v>0</v>
      </c>
      <c r="AZ15" s="59">
        <f>IFERROR(IF('Bin Count Data'!AZ15="",0,VALUE('Bin Count Data'!AZ15)),0)</f>
        <v>0</v>
      </c>
      <c r="BA15" s="6">
        <f>IFERROR(IF('Bin Count Data'!AY15/MAX(BinCountData9)&gt;'Bin Count Data'!AZ15/MAX(BinCountData9),ABS(('Bin Count Data'!AZ15-'Bin Count Data'!AY15)/'Bin Count Data'!AY15),ABS(('Bin Count Data'!AZ15-'Bin Count Data'!AY15)/'Bin Count Data'!AZ15)),0)</f>
        <v>0</v>
      </c>
      <c r="BB15" s="61">
        <f>IFERROR(IF(AND('Bin Count Data'!AY15&gt;0,'Bin Count Data'!AY15='Bin Count Data'!AZ15),1,MAX('Bin Count Data'!AY15,'Bin Count Data'!AZ15)/MAX(BinCountData9)),0)</f>
        <v>0</v>
      </c>
      <c r="BD15" s="30" t="str">
        <f t="shared" si="9"/>
        <v/>
      </c>
      <c r="BE15" s="60">
        <f>IFERROR(IF('Bin Count Data'!BE15="",0,VALUE('Bin Count Data'!BE15)),0)</f>
        <v>0</v>
      </c>
      <c r="BF15" s="59">
        <f>IFERROR(IF('Bin Count Data'!BF15="",0,VALUE('Bin Count Data'!BF15)),0)</f>
        <v>0</v>
      </c>
      <c r="BG15" s="6">
        <f>IFERROR(IF('Bin Count Data'!BE15/MAX(BinCountData10)&gt;'Bin Count Data'!BF15/MAX(BinCountData10),ABS(('Bin Count Data'!BF15-'Bin Count Data'!BE15)/'Bin Count Data'!BE15),ABS(('Bin Count Data'!BF15-'Bin Count Data'!BE15)/'Bin Count Data'!BF15)),0)</f>
        <v>0</v>
      </c>
      <c r="BH15" s="61">
        <f>IFERROR(IF(AND('Bin Count Data'!BE15&gt;0,'Bin Count Data'!BE15='Bin Count Data'!BF15),1,MAX('Bin Count Data'!BE15,'Bin Count Data'!BF15)/MAX(BinCountData10)),0)</f>
        <v>0</v>
      </c>
      <c r="BJ15" s="30" t="str">
        <f t="shared" si="10"/>
        <v/>
      </c>
      <c r="BK15" s="60">
        <f>IFERROR(IF('Bin Count Data'!BK15="",0,VALUE('Bin Count Data'!BK15)),0)</f>
        <v>0</v>
      </c>
      <c r="BL15" s="59">
        <f>IFERROR(IF('Bin Count Data'!BL15="",0,VALUE('Bin Count Data'!BL15)),0)</f>
        <v>0</v>
      </c>
      <c r="BM15" s="6">
        <f>IFERROR(IF('Bin Count Data'!BK15/MAX(BinCountData11)&gt;'Bin Count Data'!BL15/MAX(BinCountData11),ABS(('Bin Count Data'!BL15-'Bin Count Data'!BK15)/'Bin Count Data'!BK15),ABS(('Bin Count Data'!BL15-'Bin Count Data'!BK15)/'Bin Count Data'!BL15)),0)</f>
        <v>0</v>
      </c>
      <c r="BN15" s="61">
        <f>IFERROR(IF(AND('Bin Count Data'!BK15&gt;0,'Bin Count Data'!BK15='Bin Count Data'!BL15),1,MAX('Bin Count Data'!BK15,'Bin Count Data'!BL15)/MAX(BinCountData11)),0)</f>
        <v>0</v>
      </c>
      <c r="BP15" s="30" t="str">
        <f t="shared" si="11"/>
        <v/>
      </c>
      <c r="BQ15" s="60">
        <f>IFERROR(IF('Bin Count Data'!BQ15="",0,VALUE('Bin Count Data'!BQ15)),0)</f>
        <v>0</v>
      </c>
      <c r="BR15" s="59">
        <f>IFERROR(IF('Bin Count Data'!BR15="",0,VALUE('Bin Count Data'!BR15)),0)</f>
        <v>0</v>
      </c>
      <c r="BS15" s="6">
        <f>IFERROR(IF('Bin Count Data'!BQ15/MAX(BinCountData12)&gt;'Bin Count Data'!BR15/MAX(BinCountData12),ABS(('Bin Count Data'!BR15-'Bin Count Data'!BQ15)/'Bin Count Data'!BQ15),ABS(('Bin Count Data'!BR15-'Bin Count Data'!BQ15)/'Bin Count Data'!BR15)),0)</f>
        <v>0</v>
      </c>
      <c r="BT15" s="61">
        <f>IFERROR(IF(AND('Bin Count Data'!BQ15&gt;0,'Bin Count Data'!BQ15='Bin Count Data'!BR15),1,MAX('Bin Count Data'!BQ15,'Bin Count Data'!BR15)/MAX(BinCountData12)),0)</f>
        <v>0</v>
      </c>
      <c r="BV15" s="30" t="str">
        <f t="shared" si="12"/>
        <v/>
      </c>
      <c r="BW15" s="60">
        <f>IFERROR(IF('Bin Count Data'!BW15="",0,VALUE('Bin Count Data'!BW15)),0)</f>
        <v>0</v>
      </c>
      <c r="BX15" s="59">
        <f>IFERROR(IF('Bin Count Data'!BX15="",0,VALUE('Bin Count Data'!BX15)),0)</f>
        <v>0</v>
      </c>
      <c r="BY15" s="6">
        <f>IFERROR(IF('Bin Count Data'!BW15/MAX(BinCountData13)&gt;'Bin Count Data'!BX15/MAX(BinCountData13),ABS(('Bin Count Data'!BX15-'Bin Count Data'!BW15)/'Bin Count Data'!BW15),ABS(('Bin Count Data'!BX15-'Bin Count Data'!BW15)/'Bin Count Data'!BX15)),0)</f>
        <v>0</v>
      </c>
      <c r="BZ15" s="61">
        <f>IFERROR(IF(AND('Bin Count Data'!BW15&gt;0,'Bin Count Data'!BW15='Bin Count Data'!BX15),1,MAX('Bin Count Data'!BW15,'Bin Count Data'!BX15)/MAX(BinCountData13)),0)</f>
        <v>0</v>
      </c>
      <c r="CB15" s="30" t="str">
        <f t="shared" si="13"/>
        <v/>
      </c>
      <c r="CC15" s="60">
        <f>IFERROR(IF('Bin Count Data'!CC15="",0,VALUE('Bin Count Data'!CC15)),0)</f>
        <v>0</v>
      </c>
      <c r="CD15" s="59">
        <f>IFERROR(IF('Bin Count Data'!CD15="",0,VALUE('Bin Count Data'!CD15)),0)</f>
        <v>0</v>
      </c>
      <c r="CE15" s="6">
        <f>IFERROR(IF('Bin Count Data'!CC15/MAX(BinCountData14)&gt;'Bin Count Data'!CD15/MAX(BinCountData14),ABS(('Bin Count Data'!CD15-'Bin Count Data'!CC15)/'Bin Count Data'!CC15),ABS(('Bin Count Data'!CD15-'Bin Count Data'!CC15)/'Bin Count Data'!CD15)),0)</f>
        <v>0</v>
      </c>
      <c r="CF15" s="61">
        <f>IFERROR(IF(AND('Bin Count Data'!CC15&gt;0,'Bin Count Data'!CC15='Bin Count Data'!CD15),1,MAX('Bin Count Data'!CC15,'Bin Count Data'!CD15)/MAX(BinCountData14)),0)</f>
        <v>0</v>
      </c>
      <c r="CH15" s="30" t="str">
        <f t="shared" si="14"/>
        <v/>
      </c>
      <c r="CI15" s="60">
        <f>IFERROR(IF('Bin Count Data'!CI15="",0,VALUE('Bin Count Data'!CI15)),0)</f>
        <v>0</v>
      </c>
      <c r="CJ15" s="59">
        <f>IFERROR(IF('Bin Count Data'!CJ15="",0,VALUE('Bin Count Data'!CJ15)),0)</f>
        <v>0</v>
      </c>
      <c r="CK15" s="6">
        <f>IFERROR(IF('Bin Count Data'!CI15/MAX(BinCountData15)&gt;'Bin Count Data'!CJ15/MAX(BinCountData15),ABS(('Bin Count Data'!CJ15-'Bin Count Data'!CI15)/'Bin Count Data'!CI15),ABS(('Bin Count Data'!CJ15-'Bin Count Data'!CI15)/'Bin Count Data'!CJ15)),0)</f>
        <v>0</v>
      </c>
      <c r="CL15" s="61">
        <f>IFERROR(IF(AND('Bin Count Data'!CI15&gt;0,'Bin Count Data'!CI15='Bin Count Data'!CJ15),1,MAX('Bin Count Data'!CI15,'Bin Count Data'!CJ15)/MAX(BinCountData15)),0)</f>
        <v>0</v>
      </c>
      <c r="CN15" s="30" t="str">
        <f t="shared" si="15"/>
        <v/>
      </c>
      <c r="CO15" s="60">
        <f>IFERROR(IF('Bin Count Data'!CO15="",0,VALUE('Bin Count Data'!CO15)),0)</f>
        <v>0</v>
      </c>
      <c r="CP15" s="59">
        <f>IFERROR(IF('Bin Count Data'!CP15="",0,VALUE('Bin Count Data'!CP15)),0)</f>
        <v>0</v>
      </c>
      <c r="CQ15" s="6">
        <f>IFERROR(IF('Bin Count Data'!CO15/MAX(BinCountData16)&gt;'Bin Count Data'!CP15/MAX(BinCountData16),ABS(('Bin Count Data'!CP15-'Bin Count Data'!CO15)/'Bin Count Data'!CO15),ABS(('Bin Count Data'!CP15-'Bin Count Data'!CO15)/'Bin Count Data'!CP15)),0)</f>
        <v>0</v>
      </c>
      <c r="CR15" s="61">
        <f>IFERROR(IF(AND('Bin Count Data'!CO15&gt;0,'Bin Count Data'!CO15='Bin Count Data'!CP15),1,MAX('Bin Count Data'!CO15,'Bin Count Data'!CP15)/MAX(BinCountData16)),0)</f>
        <v>0</v>
      </c>
      <c r="CT15" s="30" t="str">
        <f t="shared" si="16"/>
        <v/>
      </c>
      <c r="CU15" s="60">
        <f>IFERROR(IF('Bin Count Data'!CU15="",0,VALUE('Bin Count Data'!CU15)),0)</f>
        <v>0</v>
      </c>
      <c r="CV15" s="59">
        <f>IFERROR(IF('Bin Count Data'!CV15="",0,VALUE('Bin Count Data'!CV15)),0)</f>
        <v>0</v>
      </c>
      <c r="CW15" s="6">
        <f>IFERROR(IF('Bin Count Data'!CU15/MAX(BinCountData17)&gt;'Bin Count Data'!CV15/MAX(BinCountData17),ABS(('Bin Count Data'!CV15-'Bin Count Data'!CU15)/'Bin Count Data'!CU15),ABS(('Bin Count Data'!CV15-'Bin Count Data'!CU15)/'Bin Count Data'!CV15)),0)</f>
        <v>0</v>
      </c>
      <c r="CX15" s="61">
        <f>IFERROR(IF(AND('Bin Count Data'!CU15&gt;0,'Bin Count Data'!CU15='Bin Count Data'!CV15),1,MAX('Bin Count Data'!CU15,'Bin Count Data'!CV15)/MAX(BinCountData17)),0)</f>
        <v>0</v>
      </c>
      <c r="CY15" s="6"/>
      <c r="CZ15" s="30" t="str">
        <f t="shared" si="17"/>
        <v/>
      </c>
      <c r="DA15" s="60">
        <f>IFERROR(IF('Bin Count Data'!DA15="",0,VALUE('Bin Count Data'!DA15)),0)</f>
        <v>0</v>
      </c>
      <c r="DB15" s="59">
        <f>IFERROR(IF('Bin Count Data'!DB15="",0,VALUE('Bin Count Data'!DB15)),0)</f>
        <v>0</v>
      </c>
      <c r="DC15" s="6">
        <f>IFERROR(IF('Bin Count Data'!DA15/MAX(BinCountData18)&gt;'Bin Count Data'!DB15/MAX(BinCountData18),ABS(('Bin Count Data'!DB15-'Bin Count Data'!DA15)/'Bin Count Data'!DA15),ABS(('Bin Count Data'!DB15-'Bin Count Data'!DA15)/'Bin Count Data'!DB15)),0)</f>
        <v>0</v>
      </c>
      <c r="DD15" s="61">
        <f>IFERROR(IF(AND('Bin Count Data'!DA15&gt;0,'Bin Count Data'!DA15='Bin Count Data'!DB15),1,MAX('Bin Count Data'!DA15,'Bin Count Data'!DB15)/MAX(BinCountData18)),0)</f>
        <v>0</v>
      </c>
      <c r="DE15" s="6"/>
      <c r="DF15" s="30" t="str">
        <f t="shared" si="18"/>
        <v/>
      </c>
      <c r="DG15" s="60">
        <f>IFERROR(IF('Bin Count Data'!DG15="",0,VALUE('Bin Count Data'!DG15)),0)</f>
        <v>0</v>
      </c>
      <c r="DH15" s="59">
        <f>IFERROR(IF('Bin Count Data'!DH15="",0,VALUE('Bin Count Data'!DH15)),0)</f>
        <v>0</v>
      </c>
      <c r="DI15" s="6">
        <f>IFERROR(IF('Bin Count Data'!DG15/MAX(BinCountData19)&gt;'Bin Count Data'!DH15/MAX(BinCountData19),ABS(('Bin Count Data'!DH15-'Bin Count Data'!DG15)/'Bin Count Data'!DG15),ABS(('Bin Count Data'!DH15-'Bin Count Data'!DG15)/'Bin Count Data'!DH15)),0)</f>
        <v>0</v>
      </c>
      <c r="DJ15" s="61">
        <f>IFERROR(IF(AND('Bin Count Data'!DG15&gt;0,'Bin Count Data'!DG15='Bin Count Data'!DH15),1,MAX('Bin Count Data'!DG15,'Bin Count Data'!DH15)/MAX(BinCountData19)),0)</f>
        <v>0</v>
      </c>
      <c r="DK15" s="6"/>
      <c r="DL15" s="30" t="str">
        <f t="shared" si="19"/>
        <v/>
      </c>
      <c r="DM15" s="60">
        <f>IFERROR(IF('Bin Count Data'!DM15="",0,VALUE('Bin Count Data'!DM15)),0)</f>
        <v>0</v>
      </c>
      <c r="DN15" s="59">
        <f>IFERROR(IF('Bin Count Data'!DN15="",0,VALUE('Bin Count Data'!DN15)),0)</f>
        <v>0</v>
      </c>
      <c r="DO15" s="6">
        <f>IFERROR(IF('Bin Count Data'!DM15/MAX(BinCountData20)&gt;'Bin Count Data'!DN15/MAX(BinCountData20),ABS(('Bin Count Data'!DN15-'Bin Count Data'!DM15)/'Bin Count Data'!DM15),ABS(('Bin Count Data'!DN15-'Bin Count Data'!DM15)/'Bin Count Data'!DN15)),0)</f>
        <v>0</v>
      </c>
      <c r="DP15" s="61">
        <f>IFERROR(IF(AND('Bin Count Data'!DM15&gt;0,'Bin Count Data'!DM15='Bin Count Data'!DN15),1,MAX('Bin Count Data'!DM15,'Bin Count Data'!DN15)/MAX(BinCountData20)),0)</f>
        <v>0</v>
      </c>
    </row>
    <row r="16" spans="2:120" ht="14.25">
      <c r="B16" s="30" t="str">
        <f t="shared" si="0"/>
        <v/>
      </c>
      <c r="C16" s="60">
        <f>IFERROR(IF('Bin Count Data'!C16="",0,VALUE('Bin Count Data'!C16)),0)</f>
        <v>0</v>
      </c>
      <c r="D16" s="59">
        <f>IFERROR(IF('Bin Count Data'!D16="",0,VALUE('Bin Count Data'!D16)),0)</f>
        <v>0</v>
      </c>
      <c r="E16" s="6">
        <f>IFERROR(IF('Bin Count Data'!C16/MAX(BinCountData1)&gt;'Bin Count Data'!D16/MAX(BinCountData1),ABS(('Bin Count Data'!D16-'Bin Count Data'!C16)/'Bin Count Data'!C16),ABS(('Bin Count Data'!D16-'Bin Count Data'!C16)/'Bin Count Data'!D16)),0)</f>
        <v>0</v>
      </c>
      <c r="F16" s="61">
        <f>IFERROR(IF(AND('Bin Count Data'!C16&gt;0,'Bin Count Data'!C16='Bin Count Data'!D16),1,MAX('Bin Count Data'!C16,'Bin Count Data'!D16)/MAX(BinCountData1)),0)</f>
        <v>0</v>
      </c>
      <c r="G16" s="53"/>
      <c r="H16" s="30" t="str">
        <f t="shared" si="1"/>
        <v/>
      </c>
      <c r="I16" s="60">
        <f>IFERROR(IF('Bin Count Data'!I16="",0,VALUE('Bin Count Data'!I16)),0)</f>
        <v>0</v>
      </c>
      <c r="J16" s="59">
        <f>IFERROR(IF('Bin Count Data'!J16="",0,VALUE('Bin Count Data'!J16)),0)</f>
        <v>0</v>
      </c>
      <c r="K16" s="6">
        <f>IFERROR(IF('Bin Count Data'!I16/MAX(BinCountData2)&gt;'Bin Count Data'!J16/MAX(BinCountData2),ABS(('Bin Count Data'!J16-'Bin Count Data'!I16)/'Bin Count Data'!I16),ABS(('Bin Count Data'!J16-'Bin Count Data'!I16)/'Bin Count Data'!J16)),0)</f>
        <v>0</v>
      </c>
      <c r="L16" s="61">
        <f>IFERROR(IF(AND('Bin Count Data'!I16&gt;0,'Bin Count Data'!I16='Bin Count Data'!J16),1,MAX('Bin Count Data'!I16,'Bin Count Data'!J16)/MAX(BinCountData2)),0)</f>
        <v>0</v>
      </c>
      <c r="N16" s="30" t="str">
        <f t="shared" si="2"/>
        <v/>
      </c>
      <c r="O16" s="60">
        <f>IFERROR(IF('Bin Count Data'!O16="",0,VALUE('Bin Count Data'!O16)),0)</f>
        <v>0</v>
      </c>
      <c r="P16" s="59">
        <f>IFERROR(IF('Bin Count Data'!P16="",0,VALUE('Bin Count Data'!P16)),0)</f>
        <v>0</v>
      </c>
      <c r="Q16" s="6">
        <f>IFERROR(IF('Bin Count Data'!O16/MAX(BinCountData3)&gt;'Bin Count Data'!P16/MAX(BinCountData3),ABS(('Bin Count Data'!P16-'Bin Count Data'!O16)/'Bin Count Data'!O16),ABS(('Bin Count Data'!P16-'Bin Count Data'!O16)/'Bin Count Data'!P16)),0)</f>
        <v>0</v>
      </c>
      <c r="R16" s="61">
        <f>IFERROR(IF(AND('Bin Count Data'!O16&gt;0,'Bin Count Data'!O16='Bin Count Data'!P16),1,MAX('Bin Count Data'!O16,'Bin Count Data'!P16)/MAX(BinCountData3)),0)</f>
        <v>0</v>
      </c>
      <c r="T16" s="30" t="str">
        <f t="shared" si="3"/>
        <v/>
      </c>
      <c r="U16" s="60">
        <f>IFERROR(IF('Bin Count Data'!U16="",0,VALUE('Bin Count Data'!U16)),0)</f>
        <v>0</v>
      </c>
      <c r="V16" s="59">
        <f>IFERROR(IF('Bin Count Data'!V16="",0,VALUE('Bin Count Data'!V16)),0)</f>
        <v>0</v>
      </c>
      <c r="W16" s="6">
        <f>IFERROR(IF('Bin Count Data'!U16/MAX(BinCountData4)&gt;'Bin Count Data'!V16/MAX(BinCountData4),ABS(('Bin Count Data'!V16-'Bin Count Data'!U16)/'Bin Count Data'!U16),ABS(('Bin Count Data'!V16-'Bin Count Data'!U16)/'Bin Count Data'!V16)),0)</f>
        <v>0</v>
      </c>
      <c r="X16" s="61">
        <f>IFERROR(IF(AND('Bin Count Data'!U16&gt;0,'Bin Count Data'!U16='Bin Count Data'!V16),1,MAX('Bin Count Data'!U16,'Bin Count Data'!V16)/MAX(BinCountData4)),0)</f>
        <v>0</v>
      </c>
      <c r="Z16" s="30" t="str">
        <f t="shared" si="4"/>
        <v/>
      </c>
      <c r="AA16" s="60">
        <f>IFERROR(IF('Bin Count Data'!AA16="",0,VALUE('Bin Count Data'!AA16)),0)</f>
        <v>0</v>
      </c>
      <c r="AB16" s="59">
        <f>IFERROR(IF('Bin Count Data'!AB16="",0,VALUE('Bin Count Data'!AB16)),0)</f>
        <v>0</v>
      </c>
      <c r="AC16" s="6">
        <f>IFERROR(IF('Bin Count Data'!AA16/MAX(BinCountData5)&gt;'Bin Count Data'!AB16/MAX(BinCountData5),ABS(('Bin Count Data'!AB16-'Bin Count Data'!AA16)/'Bin Count Data'!AA16),ABS(('Bin Count Data'!AB16-'Bin Count Data'!AA16)/'Bin Count Data'!AB16)),0)</f>
        <v>0</v>
      </c>
      <c r="AD16" s="61">
        <f>IFERROR(IF(AND('Bin Count Data'!AA16&gt;0,'Bin Count Data'!AA16='Bin Count Data'!AB16),1,MAX('Bin Count Data'!AA16,'Bin Count Data'!AB16)/MAX(BinCountData5)),0)</f>
        <v>0</v>
      </c>
      <c r="AF16" s="30" t="str">
        <f t="shared" si="5"/>
        <v/>
      </c>
      <c r="AG16" s="60">
        <f>IFERROR(IF('Bin Count Data'!AG16="",0,VALUE('Bin Count Data'!AG16)),0)</f>
        <v>0</v>
      </c>
      <c r="AH16" s="59">
        <f>IFERROR(IF('Bin Count Data'!AH16="",0,VALUE('Bin Count Data'!AH16)),0)</f>
        <v>0</v>
      </c>
      <c r="AI16" s="6">
        <f>IFERROR(IF('Bin Count Data'!AG16/MAX(BinCountData6)&gt;'Bin Count Data'!AH16/MAX(BinCountData6),ABS(('Bin Count Data'!AH16-'Bin Count Data'!AG16)/'Bin Count Data'!AG16),ABS(('Bin Count Data'!AH16-'Bin Count Data'!AG16)/'Bin Count Data'!AH16)),0)</f>
        <v>0</v>
      </c>
      <c r="AJ16" s="61">
        <f>IFERROR(IF(AND('Bin Count Data'!AG16&gt;0,'Bin Count Data'!AG16='Bin Count Data'!AH16),1,MAX('Bin Count Data'!AG16,'Bin Count Data'!AH16)/MAX(BinCountData6)),0)</f>
        <v>0</v>
      </c>
      <c r="AL16" s="30" t="str">
        <f t="shared" si="6"/>
        <v/>
      </c>
      <c r="AM16" s="60">
        <f>IFERROR(IF('Bin Count Data'!AM16="",0,VALUE('Bin Count Data'!AM16)),0)</f>
        <v>0</v>
      </c>
      <c r="AN16" s="59">
        <f>IFERROR(IF('Bin Count Data'!AN16="",0,VALUE('Bin Count Data'!AN16)),0)</f>
        <v>0</v>
      </c>
      <c r="AO16" s="6">
        <f>IFERROR(IF('Bin Count Data'!AM16/MAX(BinCountData7)&gt;'Bin Count Data'!AN16/MAX(BinCountData7),ABS(('Bin Count Data'!AN16-'Bin Count Data'!AM16)/'Bin Count Data'!AM16),ABS(('Bin Count Data'!AN16-'Bin Count Data'!AM16)/'Bin Count Data'!AN16)),0)</f>
        <v>0</v>
      </c>
      <c r="AP16" s="61">
        <f>IFERROR(IF(AND('Bin Count Data'!AM16&gt;0,'Bin Count Data'!AM16='Bin Count Data'!AN16),1,MAX('Bin Count Data'!AM16,'Bin Count Data'!AN16)/MAX(BinCountData7)),0)</f>
        <v>0</v>
      </c>
      <c r="AR16" s="30" t="str">
        <f t="shared" si="7"/>
        <v/>
      </c>
      <c r="AS16" s="60">
        <f>IFERROR(IF('Bin Count Data'!AS16="",0,VALUE('Bin Count Data'!AS16)),0)</f>
        <v>0</v>
      </c>
      <c r="AT16" s="59">
        <f>IFERROR(IF('Bin Count Data'!AT16="",0,VALUE('Bin Count Data'!AT16)),0)</f>
        <v>0</v>
      </c>
      <c r="AU16" s="6">
        <f>IFERROR(IF('Bin Count Data'!AS16/MAX(BinCountData8)&gt;'Bin Count Data'!AT16/MAX(BinCountData8),ABS(('Bin Count Data'!AT16-'Bin Count Data'!AS16)/'Bin Count Data'!AS16),ABS(('Bin Count Data'!AT16-'Bin Count Data'!AS16)/'Bin Count Data'!AT16)),0)</f>
        <v>0</v>
      </c>
      <c r="AV16" s="61">
        <f>IFERROR(IF(AND('Bin Count Data'!AS16&gt;0,'Bin Count Data'!AS16='Bin Count Data'!AT16),1,MAX('Bin Count Data'!AS16,'Bin Count Data'!AT16)/MAX(BinCountData8)),0)</f>
        <v>0</v>
      </c>
      <c r="AX16" s="30" t="str">
        <f t="shared" si="8"/>
        <v/>
      </c>
      <c r="AY16" s="60">
        <f>IFERROR(IF('Bin Count Data'!AY16="",0,VALUE('Bin Count Data'!AY16)),0)</f>
        <v>0</v>
      </c>
      <c r="AZ16" s="59">
        <f>IFERROR(IF('Bin Count Data'!AZ16="",0,VALUE('Bin Count Data'!AZ16)),0)</f>
        <v>0</v>
      </c>
      <c r="BA16" s="6">
        <f>IFERROR(IF('Bin Count Data'!AY16/MAX(BinCountData9)&gt;'Bin Count Data'!AZ16/MAX(BinCountData9),ABS(('Bin Count Data'!AZ16-'Bin Count Data'!AY16)/'Bin Count Data'!AY16),ABS(('Bin Count Data'!AZ16-'Bin Count Data'!AY16)/'Bin Count Data'!AZ16)),0)</f>
        <v>0</v>
      </c>
      <c r="BB16" s="61">
        <f>IFERROR(IF(AND('Bin Count Data'!AY16&gt;0,'Bin Count Data'!AY16='Bin Count Data'!AZ16),1,MAX('Bin Count Data'!AY16,'Bin Count Data'!AZ16)/MAX(BinCountData9)),0)</f>
        <v>0</v>
      </c>
      <c r="BD16" s="30" t="str">
        <f t="shared" si="9"/>
        <v/>
      </c>
      <c r="BE16" s="60">
        <f>IFERROR(IF('Bin Count Data'!BE16="",0,VALUE('Bin Count Data'!BE16)),0)</f>
        <v>0</v>
      </c>
      <c r="BF16" s="59">
        <f>IFERROR(IF('Bin Count Data'!BF16="",0,VALUE('Bin Count Data'!BF16)),0)</f>
        <v>0</v>
      </c>
      <c r="BG16" s="6">
        <f>IFERROR(IF('Bin Count Data'!BE16/MAX(BinCountData10)&gt;'Bin Count Data'!BF16/MAX(BinCountData10),ABS(('Bin Count Data'!BF16-'Bin Count Data'!BE16)/'Bin Count Data'!BE16),ABS(('Bin Count Data'!BF16-'Bin Count Data'!BE16)/'Bin Count Data'!BF16)),0)</f>
        <v>0</v>
      </c>
      <c r="BH16" s="61">
        <f>IFERROR(IF(AND('Bin Count Data'!BE16&gt;0,'Bin Count Data'!BE16='Bin Count Data'!BF16),1,MAX('Bin Count Data'!BE16,'Bin Count Data'!BF16)/MAX(BinCountData10)),0)</f>
        <v>0</v>
      </c>
      <c r="BJ16" s="30" t="str">
        <f t="shared" si="10"/>
        <v/>
      </c>
      <c r="BK16" s="60">
        <f>IFERROR(IF('Bin Count Data'!BK16="",0,VALUE('Bin Count Data'!BK16)),0)</f>
        <v>0</v>
      </c>
      <c r="BL16" s="59">
        <f>IFERROR(IF('Bin Count Data'!BL16="",0,VALUE('Bin Count Data'!BL16)),0)</f>
        <v>0</v>
      </c>
      <c r="BM16" s="6">
        <f>IFERROR(IF('Bin Count Data'!BK16/MAX(BinCountData11)&gt;'Bin Count Data'!BL16/MAX(BinCountData11),ABS(('Bin Count Data'!BL16-'Bin Count Data'!BK16)/'Bin Count Data'!BK16),ABS(('Bin Count Data'!BL16-'Bin Count Data'!BK16)/'Bin Count Data'!BL16)),0)</f>
        <v>0</v>
      </c>
      <c r="BN16" s="61">
        <f>IFERROR(IF(AND('Bin Count Data'!BK16&gt;0,'Bin Count Data'!BK16='Bin Count Data'!BL16),1,MAX('Bin Count Data'!BK16,'Bin Count Data'!BL16)/MAX(BinCountData11)),0)</f>
        <v>0</v>
      </c>
      <c r="BP16" s="30" t="str">
        <f t="shared" si="11"/>
        <v/>
      </c>
      <c r="BQ16" s="60">
        <f>IFERROR(IF('Bin Count Data'!BQ16="",0,VALUE('Bin Count Data'!BQ16)),0)</f>
        <v>0</v>
      </c>
      <c r="BR16" s="59">
        <f>IFERROR(IF('Bin Count Data'!BR16="",0,VALUE('Bin Count Data'!BR16)),0)</f>
        <v>0</v>
      </c>
      <c r="BS16" s="6">
        <f>IFERROR(IF('Bin Count Data'!BQ16/MAX(BinCountData12)&gt;'Bin Count Data'!BR16/MAX(BinCountData12),ABS(('Bin Count Data'!BR16-'Bin Count Data'!BQ16)/'Bin Count Data'!BQ16),ABS(('Bin Count Data'!BR16-'Bin Count Data'!BQ16)/'Bin Count Data'!BR16)),0)</f>
        <v>0</v>
      </c>
      <c r="BT16" s="61">
        <f>IFERROR(IF(AND('Bin Count Data'!BQ16&gt;0,'Bin Count Data'!BQ16='Bin Count Data'!BR16),1,MAX('Bin Count Data'!BQ16,'Bin Count Data'!BR16)/MAX(BinCountData12)),0)</f>
        <v>0</v>
      </c>
      <c r="BV16" s="30" t="str">
        <f t="shared" si="12"/>
        <v/>
      </c>
      <c r="BW16" s="60">
        <f>IFERROR(IF('Bin Count Data'!BW16="",0,VALUE('Bin Count Data'!BW16)),0)</f>
        <v>0</v>
      </c>
      <c r="BX16" s="59">
        <f>IFERROR(IF('Bin Count Data'!BX16="",0,VALUE('Bin Count Data'!BX16)),0)</f>
        <v>0</v>
      </c>
      <c r="BY16" s="6">
        <f>IFERROR(IF('Bin Count Data'!BW16/MAX(BinCountData13)&gt;'Bin Count Data'!BX16/MAX(BinCountData13),ABS(('Bin Count Data'!BX16-'Bin Count Data'!BW16)/'Bin Count Data'!BW16),ABS(('Bin Count Data'!BX16-'Bin Count Data'!BW16)/'Bin Count Data'!BX16)),0)</f>
        <v>0</v>
      </c>
      <c r="BZ16" s="61">
        <f>IFERROR(IF(AND('Bin Count Data'!BW16&gt;0,'Bin Count Data'!BW16='Bin Count Data'!BX16),1,MAX('Bin Count Data'!BW16,'Bin Count Data'!BX16)/MAX(BinCountData13)),0)</f>
        <v>0</v>
      </c>
      <c r="CB16" s="30" t="str">
        <f t="shared" si="13"/>
        <v/>
      </c>
      <c r="CC16" s="60">
        <f>IFERROR(IF('Bin Count Data'!CC16="",0,VALUE('Bin Count Data'!CC16)),0)</f>
        <v>0</v>
      </c>
      <c r="CD16" s="59">
        <f>IFERROR(IF('Bin Count Data'!CD16="",0,VALUE('Bin Count Data'!CD16)),0)</f>
        <v>0</v>
      </c>
      <c r="CE16" s="6">
        <f>IFERROR(IF('Bin Count Data'!CC16/MAX(BinCountData14)&gt;'Bin Count Data'!CD16/MAX(BinCountData14),ABS(('Bin Count Data'!CD16-'Bin Count Data'!CC16)/'Bin Count Data'!CC16),ABS(('Bin Count Data'!CD16-'Bin Count Data'!CC16)/'Bin Count Data'!CD16)),0)</f>
        <v>0</v>
      </c>
      <c r="CF16" s="61">
        <f>IFERROR(IF(AND('Bin Count Data'!CC16&gt;0,'Bin Count Data'!CC16='Bin Count Data'!CD16),1,MAX('Bin Count Data'!CC16,'Bin Count Data'!CD16)/MAX(BinCountData14)),0)</f>
        <v>0</v>
      </c>
      <c r="CH16" s="30" t="str">
        <f t="shared" si="14"/>
        <v/>
      </c>
      <c r="CI16" s="60">
        <f>IFERROR(IF('Bin Count Data'!CI16="",0,VALUE('Bin Count Data'!CI16)),0)</f>
        <v>0</v>
      </c>
      <c r="CJ16" s="59">
        <f>IFERROR(IF('Bin Count Data'!CJ16="",0,VALUE('Bin Count Data'!CJ16)),0)</f>
        <v>0</v>
      </c>
      <c r="CK16" s="6">
        <f>IFERROR(IF('Bin Count Data'!CI16/MAX(BinCountData15)&gt;'Bin Count Data'!CJ16/MAX(BinCountData15),ABS(('Bin Count Data'!CJ16-'Bin Count Data'!CI16)/'Bin Count Data'!CI16),ABS(('Bin Count Data'!CJ16-'Bin Count Data'!CI16)/'Bin Count Data'!CJ16)),0)</f>
        <v>0</v>
      </c>
      <c r="CL16" s="61">
        <f>IFERROR(IF(AND('Bin Count Data'!CI16&gt;0,'Bin Count Data'!CI16='Bin Count Data'!CJ16),1,MAX('Bin Count Data'!CI16,'Bin Count Data'!CJ16)/MAX(BinCountData15)),0)</f>
        <v>0</v>
      </c>
      <c r="CN16" s="30" t="str">
        <f t="shared" si="15"/>
        <v/>
      </c>
      <c r="CO16" s="60">
        <f>IFERROR(IF('Bin Count Data'!CO16="",0,VALUE('Bin Count Data'!CO16)),0)</f>
        <v>0</v>
      </c>
      <c r="CP16" s="59">
        <f>IFERROR(IF('Bin Count Data'!CP16="",0,VALUE('Bin Count Data'!CP16)),0)</f>
        <v>0</v>
      </c>
      <c r="CQ16" s="6">
        <f>IFERROR(IF('Bin Count Data'!CO16/MAX(BinCountData16)&gt;'Bin Count Data'!CP16/MAX(BinCountData16),ABS(('Bin Count Data'!CP16-'Bin Count Data'!CO16)/'Bin Count Data'!CO16),ABS(('Bin Count Data'!CP16-'Bin Count Data'!CO16)/'Bin Count Data'!CP16)),0)</f>
        <v>0</v>
      </c>
      <c r="CR16" s="61">
        <f>IFERROR(IF(AND('Bin Count Data'!CO16&gt;0,'Bin Count Data'!CO16='Bin Count Data'!CP16),1,MAX('Bin Count Data'!CO16,'Bin Count Data'!CP16)/MAX(BinCountData16)),0)</f>
        <v>0</v>
      </c>
      <c r="CT16" s="30" t="str">
        <f t="shared" si="16"/>
        <v/>
      </c>
      <c r="CU16" s="60">
        <f>IFERROR(IF('Bin Count Data'!CU16="",0,VALUE('Bin Count Data'!CU16)),0)</f>
        <v>0</v>
      </c>
      <c r="CV16" s="59">
        <f>IFERROR(IF('Bin Count Data'!CV16="",0,VALUE('Bin Count Data'!CV16)),0)</f>
        <v>0</v>
      </c>
      <c r="CW16" s="6">
        <f>IFERROR(IF('Bin Count Data'!CU16/MAX(BinCountData17)&gt;'Bin Count Data'!CV16/MAX(BinCountData17),ABS(('Bin Count Data'!CV16-'Bin Count Data'!CU16)/'Bin Count Data'!CU16),ABS(('Bin Count Data'!CV16-'Bin Count Data'!CU16)/'Bin Count Data'!CV16)),0)</f>
        <v>0</v>
      </c>
      <c r="CX16" s="61">
        <f>IFERROR(IF(AND('Bin Count Data'!CU16&gt;0,'Bin Count Data'!CU16='Bin Count Data'!CV16),1,MAX('Bin Count Data'!CU16,'Bin Count Data'!CV16)/MAX(BinCountData17)),0)</f>
        <v>0</v>
      </c>
      <c r="CY16" s="6"/>
      <c r="CZ16" s="30" t="str">
        <f t="shared" si="17"/>
        <v/>
      </c>
      <c r="DA16" s="60">
        <f>IFERROR(IF('Bin Count Data'!DA16="",0,VALUE('Bin Count Data'!DA16)),0)</f>
        <v>0</v>
      </c>
      <c r="DB16" s="59">
        <f>IFERROR(IF('Bin Count Data'!DB16="",0,VALUE('Bin Count Data'!DB16)),0)</f>
        <v>0</v>
      </c>
      <c r="DC16" s="6">
        <f>IFERROR(IF('Bin Count Data'!DA16/MAX(BinCountData18)&gt;'Bin Count Data'!DB16/MAX(BinCountData18),ABS(('Bin Count Data'!DB16-'Bin Count Data'!DA16)/'Bin Count Data'!DA16),ABS(('Bin Count Data'!DB16-'Bin Count Data'!DA16)/'Bin Count Data'!DB16)),0)</f>
        <v>0</v>
      </c>
      <c r="DD16" s="61">
        <f>IFERROR(IF(AND('Bin Count Data'!DA16&gt;0,'Bin Count Data'!DA16='Bin Count Data'!DB16),1,MAX('Bin Count Data'!DA16,'Bin Count Data'!DB16)/MAX(BinCountData18)),0)</f>
        <v>0</v>
      </c>
      <c r="DE16" s="6"/>
      <c r="DF16" s="30" t="str">
        <f t="shared" si="18"/>
        <v/>
      </c>
      <c r="DG16" s="60">
        <f>IFERROR(IF('Bin Count Data'!DG16="",0,VALUE('Bin Count Data'!DG16)),0)</f>
        <v>0</v>
      </c>
      <c r="DH16" s="59">
        <f>IFERROR(IF('Bin Count Data'!DH16="",0,VALUE('Bin Count Data'!DH16)),0)</f>
        <v>0</v>
      </c>
      <c r="DI16" s="6">
        <f>IFERROR(IF('Bin Count Data'!DG16/MAX(BinCountData19)&gt;'Bin Count Data'!DH16/MAX(BinCountData19),ABS(('Bin Count Data'!DH16-'Bin Count Data'!DG16)/'Bin Count Data'!DG16),ABS(('Bin Count Data'!DH16-'Bin Count Data'!DG16)/'Bin Count Data'!DH16)),0)</f>
        <v>0</v>
      </c>
      <c r="DJ16" s="61">
        <f>IFERROR(IF(AND('Bin Count Data'!DG16&gt;0,'Bin Count Data'!DG16='Bin Count Data'!DH16),1,MAX('Bin Count Data'!DG16,'Bin Count Data'!DH16)/MAX(BinCountData19)),0)</f>
        <v>0</v>
      </c>
      <c r="DK16" s="6"/>
      <c r="DL16" s="30" t="str">
        <f t="shared" si="19"/>
        <v/>
      </c>
      <c r="DM16" s="60">
        <f>IFERROR(IF('Bin Count Data'!DM16="",0,VALUE('Bin Count Data'!DM16)),0)</f>
        <v>0</v>
      </c>
      <c r="DN16" s="59">
        <f>IFERROR(IF('Bin Count Data'!DN16="",0,VALUE('Bin Count Data'!DN16)),0)</f>
        <v>0</v>
      </c>
      <c r="DO16" s="6">
        <f>IFERROR(IF('Bin Count Data'!DM16/MAX(BinCountData20)&gt;'Bin Count Data'!DN16/MAX(BinCountData20),ABS(('Bin Count Data'!DN16-'Bin Count Data'!DM16)/'Bin Count Data'!DM16),ABS(('Bin Count Data'!DN16-'Bin Count Data'!DM16)/'Bin Count Data'!DN16)),0)</f>
        <v>0</v>
      </c>
      <c r="DP16" s="61">
        <f>IFERROR(IF(AND('Bin Count Data'!DM16&gt;0,'Bin Count Data'!DM16='Bin Count Data'!DN16),1,MAX('Bin Count Data'!DM16,'Bin Count Data'!DN16)/MAX(BinCountData20)),0)</f>
        <v>0</v>
      </c>
    </row>
    <row r="17" spans="2:120" ht="14.25">
      <c r="B17" s="30" t="str">
        <f t="shared" si="0"/>
        <v/>
      </c>
      <c r="C17" s="60">
        <f>IFERROR(IF('Bin Count Data'!C17="",0,VALUE('Bin Count Data'!C17)),0)</f>
        <v>0</v>
      </c>
      <c r="D17" s="59">
        <f>IFERROR(IF('Bin Count Data'!D17="",0,VALUE('Bin Count Data'!D17)),0)</f>
        <v>0</v>
      </c>
      <c r="E17" s="6">
        <f>IFERROR(IF('Bin Count Data'!C17/MAX(BinCountData1)&gt;'Bin Count Data'!D17/MAX(BinCountData1),ABS(('Bin Count Data'!D17-'Bin Count Data'!C17)/'Bin Count Data'!C17),ABS(('Bin Count Data'!D17-'Bin Count Data'!C17)/'Bin Count Data'!D17)),0)</f>
        <v>0</v>
      </c>
      <c r="F17" s="61">
        <f>IFERROR(IF(AND('Bin Count Data'!C17&gt;0,'Bin Count Data'!C17='Bin Count Data'!D17),1,MAX('Bin Count Data'!C17,'Bin Count Data'!D17)/MAX(BinCountData1)),0)</f>
        <v>0</v>
      </c>
      <c r="G17" s="53"/>
      <c r="H17" s="30" t="str">
        <f t="shared" si="1"/>
        <v/>
      </c>
      <c r="I17" s="60">
        <f>IFERROR(IF('Bin Count Data'!I17="",0,VALUE('Bin Count Data'!I17)),0)</f>
        <v>0</v>
      </c>
      <c r="J17" s="59">
        <f>IFERROR(IF('Bin Count Data'!J17="",0,VALUE('Bin Count Data'!J17)),0)</f>
        <v>0</v>
      </c>
      <c r="K17" s="6">
        <f>IFERROR(IF('Bin Count Data'!I17/MAX(BinCountData2)&gt;'Bin Count Data'!J17/MAX(BinCountData2),ABS(('Bin Count Data'!J17-'Bin Count Data'!I17)/'Bin Count Data'!I17),ABS(('Bin Count Data'!J17-'Bin Count Data'!I17)/'Bin Count Data'!J17)),0)</f>
        <v>0</v>
      </c>
      <c r="L17" s="61">
        <f>IFERROR(IF(AND('Bin Count Data'!I17&gt;0,'Bin Count Data'!I17='Bin Count Data'!J17),1,MAX('Bin Count Data'!I17,'Bin Count Data'!J17)/MAX(BinCountData2)),0)</f>
        <v>0</v>
      </c>
      <c r="N17" s="30" t="str">
        <f t="shared" si="2"/>
        <v/>
      </c>
      <c r="O17" s="60">
        <f>IFERROR(IF('Bin Count Data'!O17="",0,VALUE('Bin Count Data'!O17)),0)</f>
        <v>0</v>
      </c>
      <c r="P17" s="59">
        <f>IFERROR(IF('Bin Count Data'!P17="",0,VALUE('Bin Count Data'!P17)),0)</f>
        <v>0</v>
      </c>
      <c r="Q17" s="6">
        <f>IFERROR(IF('Bin Count Data'!O17/MAX(BinCountData3)&gt;'Bin Count Data'!P17/MAX(BinCountData3),ABS(('Bin Count Data'!P17-'Bin Count Data'!O17)/'Bin Count Data'!O17),ABS(('Bin Count Data'!P17-'Bin Count Data'!O17)/'Bin Count Data'!P17)),0)</f>
        <v>0</v>
      </c>
      <c r="R17" s="61">
        <f>IFERROR(IF(AND('Bin Count Data'!O17&gt;0,'Bin Count Data'!O17='Bin Count Data'!P17),1,MAX('Bin Count Data'!O17,'Bin Count Data'!P17)/MAX(BinCountData3)),0)</f>
        <v>0</v>
      </c>
      <c r="T17" s="30" t="str">
        <f t="shared" si="3"/>
        <v/>
      </c>
      <c r="U17" s="60">
        <f>IFERROR(IF('Bin Count Data'!U17="",0,VALUE('Bin Count Data'!U17)),0)</f>
        <v>0</v>
      </c>
      <c r="V17" s="59">
        <f>IFERROR(IF('Bin Count Data'!V17="",0,VALUE('Bin Count Data'!V17)),0)</f>
        <v>0</v>
      </c>
      <c r="W17" s="6">
        <f>IFERROR(IF('Bin Count Data'!U17/MAX(BinCountData4)&gt;'Bin Count Data'!V17/MAX(BinCountData4),ABS(('Bin Count Data'!V17-'Bin Count Data'!U17)/'Bin Count Data'!U17),ABS(('Bin Count Data'!V17-'Bin Count Data'!U17)/'Bin Count Data'!V17)),0)</f>
        <v>0</v>
      </c>
      <c r="X17" s="61">
        <f>IFERROR(IF(AND('Bin Count Data'!U17&gt;0,'Bin Count Data'!U17='Bin Count Data'!V17),1,MAX('Bin Count Data'!U17,'Bin Count Data'!V17)/MAX(BinCountData4)),0)</f>
        <v>0</v>
      </c>
      <c r="Z17" s="30" t="str">
        <f t="shared" si="4"/>
        <v/>
      </c>
      <c r="AA17" s="60">
        <f>IFERROR(IF('Bin Count Data'!AA17="",0,VALUE('Bin Count Data'!AA17)),0)</f>
        <v>0</v>
      </c>
      <c r="AB17" s="59">
        <f>IFERROR(IF('Bin Count Data'!AB17="",0,VALUE('Bin Count Data'!AB17)),0)</f>
        <v>0</v>
      </c>
      <c r="AC17" s="6">
        <f>IFERROR(IF('Bin Count Data'!AA17/MAX(BinCountData5)&gt;'Bin Count Data'!AB17/MAX(BinCountData5),ABS(('Bin Count Data'!AB17-'Bin Count Data'!AA17)/'Bin Count Data'!AA17),ABS(('Bin Count Data'!AB17-'Bin Count Data'!AA17)/'Bin Count Data'!AB17)),0)</f>
        <v>0</v>
      </c>
      <c r="AD17" s="61">
        <f>IFERROR(IF(AND('Bin Count Data'!AA17&gt;0,'Bin Count Data'!AA17='Bin Count Data'!AB17),1,MAX('Bin Count Data'!AA17,'Bin Count Data'!AB17)/MAX(BinCountData5)),0)</f>
        <v>0</v>
      </c>
      <c r="AF17" s="30" t="str">
        <f t="shared" si="5"/>
        <v/>
      </c>
      <c r="AG17" s="60">
        <f>IFERROR(IF('Bin Count Data'!AG17="",0,VALUE('Bin Count Data'!AG17)),0)</f>
        <v>0</v>
      </c>
      <c r="AH17" s="59">
        <f>IFERROR(IF('Bin Count Data'!AH17="",0,VALUE('Bin Count Data'!AH17)),0)</f>
        <v>0</v>
      </c>
      <c r="AI17" s="6">
        <f>IFERROR(IF('Bin Count Data'!AG17/MAX(BinCountData6)&gt;'Bin Count Data'!AH17/MAX(BinCountData6),ABS(('Bin Count Data'!AH17-'Bin Count Data'!AG17)/'Bin Count Data'!AG17),ABS(('Bin Count Data'!AH17-'Bin Count Data'!AG17)/'Bin Count Data'!AH17)),0)</f>
        <v>0</v>
      </c>
      <c r="AJ17" s="61">
        <f>IFERROR(IF(AND('Bin Count Data'!AG17&gt;0,'Bin Count Data'!AG17='Bin Count Data'!AH17),1,MAX('Bin Count Data'!AG17,'Bin Count Data'!AH17)/MAX(BinCountData6)),0)</f>
        <v>0</v>
      </c>
      <c r="AL17" s="30" t="str">
        <f t="shared" si="6"/>
        <v/>
      </c>
      <c r="AM17" s="60">
        <f>IFERROR(IF('Bin Count Data'!AM17="",0,VALUE('Bin Count Data'!AM17)),0)</f>
        <v>0</v>
      </c>
      <c r="AN17" s="59">
        <f>IFERROR(IF('Bin Count Data'!AN17="",0,VALUE('Bin Count Data'!AN17)),0)</f>
        <v>0</v>
      </c>
      <c r="AO17" s="6">
        <f>IFERROR(IF('Bin Count Data'!AM17/MAX(BinCountData7)&gt;'Bin Count Data'!AN17/MAX(BinCountData7),ABS(('Bin Count Data'!AN17-'Bin Count Data'!AM17)/'Bin Count Data'!AM17),ABS(('Bin Count Data'!AN17-'Bin Count Data'!AM17)/'Bin Count Data'!AN17)),0)</f>
        <v>0</v>
      </c>
      <c r="AP17" s="61">
        <f>IFERROR(IF(AND('Bin Count Data'!AM17&gt;0,'Bin Count Data'!AM17='Bin Count Data'!AN17),1,MAX('Bin Count Data'!AM17,'Bin Count Data'!AN17)/MAX(BinCountData7)),0)</f>
        <v>0</v>
      </c>
      <c r="AR17" s="30" t="str">
        <f t="shared" si="7"/>
        <v/>
      </c>
      <c r="AS17" s="60">
        <f>IFERROR(IF('Bin Count Data'!AS17="",0,VALUE('Bin Count Data'!AS17)),0)</f>
        <v>0</v>
      </c>
      <c r="AT17" s="59">
        <f>IFERROR(IF('Bin Count Data'!AT17="",0,VALUE('Bin Count Data'!AT17)),0)</f>
        <v>0</v>
      </c>
      <c r="AU17" s="6">
        <f>IFERROR(IF('Bin Count Data'!AS17/MAX(BinCountData8)&gt;'Bin Count Data'!AT17/MAX(BinCountData8),ABS(('Bin Count Data'!AT17-'Bin Count Data'!AS17)/'Bin Count Data'!AS17),ABS(('Bin Count Data'!AT17-'Bin Count Data'!AS17)/'Bin Count Data'!AT17)),0)</f>
        <v>0</v>
      </c>
      <c r="AV17" s="61">
        <f>IFERROR(IF(AND('Bin Count Data'!AS17&gt;0,'Bin Count Data'!AS17='Bin Count Data'!AT17),1,MAX('Bin Count Data'!AS17,'Bin Count Data'!AT17)/MAX(BinCountData8)),0)</f>
        <v>0</v>
      </c>
      <c r="AX17" s="30" t="str">
        <f t="shared" si="8"/>
        <v/>
      </c>
      <c r="AY17" s="60">
        <f>IFERROR(IF('Bin Count Data'!AY17="",0,VALUE('Bin Count Data'!AY17)),0)</f>
        <v>0</v>
      </c>
      <c r="AZ17" s="59">
        <f>IFERROR(IF('Bin Count Data'!AZ17="",0,VALUE('Bin Count Data'!AZ17)),0)</f>
        <v>0</v>
      </c>
      <c r="BA17" s="6">
        <f>IFERROR(IF('Bin Count Data'!AY17/MAX(BinCountData9)&gt;'Bin Count Data'!AZ17/MAX(BinCountData9),ABS(('Bin Count Data'!AZ17-'Bin Count Data'!AY17)/'Bin Count Data'!AY17),ABS(('Bin Count Data'!AZ17-'Bin Count Data'!AY17)/'Bin Count Data'!AZ17)),0)</f>
        <v>0</v>
      </c>
      <c r="BB17" s="61">
        <f>IFERROR(IF(AND('Bin Count Data'!AY17&gt;0,'Bin Count Data'!AY17='Bin Count Data'!AZ17),1,MAX('Bin Count Data'!AY17,'Bin Count Data'!AZ17)/MAX(BinCountData9)),0)</f>
        <v>0</v>
      </c>
      <c r="BD17" s="30" t="str">
        <f t="shared" si="9"/>
        <v/>
      </c>
      <c r="BE17" s="60">
        <f>IFERROR(IF('Bin Count Data'!BE17="",0,VALUE('Bin Count Data'!BE17)),0)</f>
        <v>0</v>
      </c>
      <c r="BF17" s="59">
        <f>IFERROR(IF('Bin Count Data'!BF17="",0,VALUE('Bin Count Data'!BF17)),0)</f>
        <v>0</v>
      </c>
      <c r="BG17" s="6">
        <f>IFERROR(IF('Bin Count Data'!BE17/MAX(BinCountData10)&gt;'Bin Count Data'!BF17/MAX(BinCountData10),ABS(('Bin Count Data'!BF17-'Bin Count Data'!BE17)/'Bin Count Data'!BE17),ABS(('Bin Count Data'!BF17-'Bin Count Data'!BE17)/'Bin Count Data'!BF17)),0)</f>
        <v>0</v>
      </c>
      <c r="BH17" s="61">
        <f>IFERROR(IF(AND('Bin Count Data'!BE17&gt;0,'Bin Count Data'!BE17='Bin Count Data'!BF17),1,MAX('Bin Count Data'!BE17,'Bin Count Data'!BF17)/MAX(BinCountData10)),0)</f>
        <v>0</v>
      </c>
      <c r="BJ17" s="30" t="str">
        <f t="shared" si="10"/>
        <v/>
      </c>
      <c r="BK17" s="60">
        <f>IFERROR(IF('Bin Count Data'!BK17="",0,VALUE('Bin Count Data'!BK17)),0)</f>
        <v>0</v>
      </c>
      <c r="BL17" s="59">
        <f>IFERROR(IF('Bin Count Data'!BL17="",0,VALUE('Bin Count Data'!BL17)),0)</f>
        <v>0</v>
      </c>
      <c r="BM17" s="6">
        <f>IFERROR(IF('Bin Count Data'!BK17/MAX(BinCountData11)&gt;'Bin Count Data'!BL17/MAX(BinCountData11),ABS(('Bin Count Data'!BL17-'Bin Count Data'!BK17)/'Bin Count Data'!BK17),ABS(('Bin Count Data'!BL17-'Bin Count Data'!BK17)/'Bin Count Data'!BL17)),0)</f>
        <v>0</v>
      </c>
      <c r="BN17" s="61">
        <f>IFERROR(IF(AND('Bin Count Data'!BK17&gt;0,'Bin Count Data'!BK17='Bin Count Data'!BL17),1,MAX('Bin Count Data'!BK17,'Bin Count Data'!BL17)/MAX(BinCountData11)),0)</f>
        <v>0</v>
      </c>
      <c r="BP17" s="30" t="str">
        <f t="shared" si="11"/>
        <v/>
      </c>
      <c r="BQ17" s="60">
        <f>IFERROR(IF('Bin Count Data'!BQ17="",0,VALUE('Bin Count Data'!BQ17)),0)</f>
        <v>0</v>
      </c>
      <c r="BR17" s="59">
        <f>IFERROR(IF('Bin Count Data'!BR17="",0,VALUE('Bin Count Data'!BR17)),0)</f>
        <v>0</v>
      </c>
      <c r="BS17" s="6">
        <f>IFERROR(IF('Bin Count Data'!BQ17/MAX(BinCountData12)&gt;'Bin Count Data'!BR17/MAX(BinCountData12),ABS(('Bin Count Data'!BR17-'Bin Count Data'!BQ17)/'Bin Count Data'!BQ17),ABS(('Bin Count Data'!BR17-'Bin Count Data'!BQ17)/'Bin Count Data'!BR17)),0)</f>
        <v>0</v>
      </c>
      <c r="BT17" s="61">
        <f>IFERROR(IF(AND('Bin Count Data'!BQ17&gt;0,'Bin Count Data'!BQ17='Bin Count Data'!BR17),1,MAX('Bin Count Data'!BQ17,'Bin Count Data'!BR17)/MAX(BinCountData12)),0)</f>
        <v>0</v>
      </c>
      <c r="BV17" s="30" t="str">
        <f t="shared" si="12"/>
        <v/>
      </c>
      <c r="BW17" s="60">
        <f>IFERROR(IF('Bin Count Data'!BW17="",0,VALUE('Bin Count Data'!BW17)),0)</f>
        <v>0</v>
      </c>
      <c r="BX17" s="59">
        <f>IFERROR(IF('Bin Count Data'!BX17="",0,VALUE('Bin Count Data'!BX17)),0)</f>
        <v>0</v>
      </c>
      <c r="BY17" s="6">
        <f>IFERROR(IF('Bin Count Data'!BW17/MAX(BinCountData13)&gt;'Bin Count Data'!BX17/MAX(BinCountData13),ABS(('Bin Count Data'!BX17-'Bin Count Data'!BW17)/'Bin Count Data'!BW17),ABS(('Bin Count Data'!BX17-'Bin Count Data'!BW17)/'Bin Count Data'!BX17)),0)</f>
        <v>0</v>
      </c>
      <c r="BZ17" s="61">
        <f>IFERROR(IF(AND('Bin Count Data'!BW17&gt;0,'Bin Count Data'!BW17='Bin Count Data'!BX17),1,MAX('Bin Count Data'!BW17,'Bin Count Data'!BX17)/MAX(BinCountData13)),0)</f>
        <v>0</v>
      </c>
      <c r="CB17" s="30" t="str">
        <f t="shared" si="13"/>
        <v/>
      </c>
      <c r="CC17" s="60">
        <f>IFERROR(IF('Bin Count Data'!CC17="",0,VALUE('Bin Count Data'!CC17)),0)</f>
        <v>0</v>
      </c>
      <c r="CD17" s="59">
        <f>IFERROR(IF('Bin Count Data'!CD17="",0,VALUE('Bin Count Data'!CD17)),0)</f>
        <v>0</v>
      </c>
      <c r="CE17" s="6">
        <f>IFERROR(IF('Bin Count Data'!CC17/MAX(BinCountData14)&gt;'Bin Count Data'!CD17/MAX(BinCountData14),ABS(('Bin Count Data'!CD17-'Bin Count Data'!CC17)/'Bin Count Data'!CC17),ABS(('Bin Count Data'!CD17-'Bin Count Data'!CC17)/'Bin Count Data'!CD17)),0)</f>
        <v>0</v>
      </c>
      <c r="CF17" s="61">
        <f>IFERROR(IF(AND('Bin Count Data'!CC17&gt;0,'Bin Count Data'!CC17='Bin Count Data'!CD17),1,MAX('Bin Count Data'!CC17,'Bin Count Data'!CD17)/MAX(BinCountData14)),0)</f>
        <v>0</v>
      </c>
      <c r="CH17" s="30" t="str">
        <f t="shared" si="14"/>
        <v/>
      </c>
      <c r="CI17" s="60">
        <f>IFERROR(IF('Bin Count Data'!CI17="",0,VALUE('Bin Count Data'!CI17)),0)</f>
        <v>0</v>
      </c>
      <c r="CJ17" s="59">
        <f>IFERROR(IF('Bin Count Data'!CJ17="",0,VALUE('Bin Count Data'!CJ17)),0)</f>
        <v>0</v>
      </c>
      <c r="CK17" s="6">
        <f>IFERROR(IF('Bin Count Data'!CI17/MAX(BinCountData15)&gt;'Bin Count Data'!CJ17/MAX(BinCountData15),ABS(('Bin Count Data'!CJ17-'Bin Count Data'!CI17)/'Bin Count Data'!CI17),ABS(('Bin Count Data'!CJ17-'Bin Count Data'!CI17)/'Bin Count Data'!CJ17)),0)</f>
        <v>0</v>
      </c>
      <c r="CL17" s="61">
        <f>IFERROR(IF(AND('Bin Count Data'!CI17&gt;0,'Bin Count Data'!CI17='Bin Count Data'!CJ17),1,MAX('Bin Count Data'!CI17,'Bin Count Data'!CJ17)/MAX(BinCountData15)),0)</f>
        <v>0</v>
      </c>
      <c r="CN17" s="30" t="str">
        <f t="shared" si="15"/>
        <v/>
      </c>
      <c r="CO17" s="60">
        <f>IFERROR(IF('Bin Count Data'!CO17="",0,VALUE('Bin Count Data'!CO17)),0)</f>
        <v>0</v>
      </c>
      <c r="CP17" s="59">
        <f>IFERROR(IF('Bin Count Data'!CP17="",0,VALUE('Bin Count Data'!CP17)),0)</f>
        <v>0</v>
      </c>
      <c r="CQ17" s="6">
        <f>IFERROR(IF('Bin Count Data'!CO17/MAX(BinCountData16)&gt;'Bin Count Data'!CP17/MAX(BinCountData16),ABS(('Bin Count Data'!CP17-'Bin Count Data'!CO17)/'Bin Count Data'!CO17),ABS(('Bin Count Data'!CP17-'Bin Count Data'!CO17)/'Bin Count Data'!CP17)),0)</f>
        <v>0</v>
      </c>
      <c r="CR17" s="61">
        <f>IFERROR(IF(AND('Bin Count Data'!CO17&gt;0,'Bin Count Data'!CO17='Bin Count Data'!CP17),1,MAX('Bin Count Data'!CO17,'Bin Count Data'!CP17)/MAX(BinCountData16)),0)</f>
        <v>0</v>
      </c>
      <c r="CT17" s="30" t="str">
        <f t="shared" si="16"/>
        <v/>
      </c>
      <c r="CU17" s="60">
        <f>IFERROR(IF('Bin Count Data'!CU17="",0,VALUE('Bin Count Data'!CU17)),0)</f>
        <v>0</v>
      </c>
      <c r="CV17" s="59">
        <f>IFERROR(IF('Bin Count Data'!CV17="",0,VALUE('Bin Count Data'!CV17)),0)</f>
        <v>0</v>
      </c>
      <c r="CW17" s="6">
        <f>IFERROR(IF('Bin Count Data'!CU17/MAX(BinCountData17)&gt;'Bin Count Data'!CV17/MAX(BinCountData17),ABS(('Bin Count Data'!CV17-'Bin Count Data'!CU17)/'Bin Count Data'!CU17),ABS(('Bin Count Data'!CV17-'Bin Count Data'!CU17)/'Bin Count Data'!CV17)),0)</f>
        <v>0</v>
      </c>
      <c r="CX17" s="61">
        <f>IFERROR(IF(AND('Bin Count Data'!CU17&gt;0,'Bin Count Data'!CU17='Bin Count Data'!CV17),1,MAX('Bin Count Data'!CU17,'Bin Count Data'!CV17)/MAX(BinCountData17)),0)</f>
        <v>0</v>
      </c>
      <c r="CY17" s="6"/>
      <c r="CZ17" s="30" t="str">
        <f t="shared" si="17"/>
        <v/>
      </c>
      <c r="DA17" s="60">
        <f>IFERROR(IF('Bin Count Data'!DA17="",0,VALUE('Bin Count Data'!DA17)),0)</f>
        <v>0</v>
      </c>
      <c r="DB17" s="59">
        <f>IFERROR(IF('Bin Count Data'!DB17="",0,VALUE('Bin Count Data'!DB17)),0)</f>
        <v>0</v>
      </c>
      <c r="DC17" s="6">
        <f>IFERROR(IF('Bin Count Data'!DA17/MAX(BinCountData18)&gt;'Bin Count Data'!DB17/MAX(BinCountData18),ABS(('Bin Count Data'!DB17-'Bin Count Data'!DA17)/'Bin Count Data'!DA17),ABS(('Bin Count Data'!DB17-'Bin Count Data'!DA17)/'Bin Count Data'!DB17)),0)</f>
        <v>0</v>
      </c>
      <c r="DD17" s="61">
        <f>IFERROR(IF(AND('Bin Count Data'!DA17&gt;0,'Bin Count Data'!DA17='Bin Count Data'!DB17),1,MAX('Bin Count Data'!DA17,'Bin Count Data'!DB17)/MAX(BinCountData18)),0)</f>
        <v>0</v>
      </c>
      <c r="DE17" s="6"/>
      <c r="DF17" s="30" t="str">
        <f t="shared" si="18"/>
        <v/>
      </c>
      <c r="DG17" s="60">
        <f>IFERROR(IF('Bin Count Data'!DG17="",0,VALUE('Bin Count Data'!DG17)),0)</f>
        <v>0</v>
      </c>
      <c r="DH17" s="59">
        <f>IFERROR(IF('Bin Count Data'!DH17="",0,VALUE('Bin Count Data'!DH17)),0)</f>
        <v>0</v>
      </c>
      <c r="DI17" s="6">
        <f>IFERROR(IF('Bin Count Data'!DG17/MAX(BinCountData19)&gt;'Bin Count Data'!DH17/MAX(BinCountData19),ABS(('Bin Count Data'!DH17-'Bin Count Data'!DG17)/'Bin Count Data'!DG17),ABS(('Bin Count Data'!DH17-'Bin Count Data'!DG17)/'Bin Count Data'!DH17)),0)</f>
        <v>0</v>
      </c>
      <c r="DJ17" s="61">
        <f>IFERROR(IF(AND('Bin Count Data'!DG17&gt;0,'Bin Count Data'!DG17='Bin Count Data'!DH17),1,MAX('Bin Count Data'!DG17,'Bin Count Data'!DH17)/MAX(BinCountData19)),0)</f>
        <v>0</v>
      </c>
      <c r="DK17" s="6"/>
      <c r="DL17" s="30" t="str">
        <f t="shared" si="19"/>
        <v/>
      </c>
      <c r="DM17" s="60">
        <f>IFERROR(IF('Bin Count Data'!DM17="",0,VALUE('Bin Count Data'!DM17)),0)</f>
        <v>0</v>
      </c>
      <c r="DN17" s="59">
        <f>IFERROR(IF('Bin Count Data'!DN17="",0,VALUE('Bin Count Data'!DN17)),0)</f>
        <v>0</v>
      </c>
      <c r="DO17" s="6">
        <f>IFERROR(IF('Bin Count Data'!DM17/MAX(BinCountData20)&gt;'Bin Count Data'!DN17/MAX(BinCountData20),ABS(('Bin Count Data'!DN17-'Bin Count Data'!DM17)/'Bin Count Data'!DM17),ABS(('Bin Count Data'!DN17-'Bin Count Data'!DM17)/'Bin Count Data'!DN17)),0)</f>
        <v>0</v>
      </c>
      <c r="DP17" s="61">
        <f>IFERROR(IF(AND('Bin Count Data'!DM17&gt;0,'Bin Count Data'!DM17='Bin Count Data'!DN17),1,MAX('Bin Count Data'!DM17,'Bin Count Data'!DN17)/MAX(BinCountData20)),0)</f>
        <v>0</v>
      </c>
    </row>
    <row r="18" spans="2:120" ht="14.25">
      <c r="B18" s="30" t="str">
        <f t="shared" si="0"/>
        <v/>
      </c>
      <c r="C18" s="60">
        <f>IFERROR(IF('Bin Count Data'!C18="",0,VALUE('Bin Count Data'!C18)),0)</f>
        <v>0</v>
      </c>
      <c r="D18" s="59">
        <f>IFERROR(IF('Bin Count Data'!D18="",0,VALUE('Bin Count Data'!D18)),0)</f>
        <v>0</v>
      </c>
      <c r="E18" s="6">
        <f>IFERROR(IF('Bin Count Data'!C18/MAX(BinCountData1)&gt;'Bin Count Data'!D18/MAX(BinCountData1),ABS(('Bin Count Data'!D18-'Bin Count Data'!C18)/'Bin Count Data'!C18),ABS(('Bin Count Data'!D18-'Bin Count Data'!C18)/'Bin Count Data'!D18)),0)</f>
        <v>0</v>
      </c>
      <c r="F18" s="61">
        <f>IFERROR(IF(AND('Bin Count Data'!C18&gt;0,'Bin Count Data'!C18='Bin Count Data'!D18),1,MAX('Bin Count Data'!C18,'Bin Count Data'!D18)/MAX(BinCountData1)),0)</f>
        <v>0</v>
      </c>
      <c r="G18" s="53"/>
      <c r="H18" s="30" t="str">
        <f t="shared" si="1"/>
        <v/>
      </c>
      <c r="I18" s="60">
        <f>IFERROR(IF('Bin Count Data'!I18="",0,VALUE('Bin Count Data'!I18)),0)</f>
        <v>0</v>
      </c>
      <c r="J18" s="59">
        <f>IFERROR(IF('Bin Count Data'!J18="",0,VALUE('Bin Count Data'!J18)),0)</f>
        <v>0</v>
      </c>
      <c r="K18" s="6">
        <f>IFERROR(IF('Bin Count Data'!I18/MAX(BinCountData2)&gt;'Bin Count Data'!J18/MAX(BinCountData2),ABS(('Bin Count Data'!J18-'Bin Count Data'!I18)/'Bin Count Data'!I18),ABS(('Bin Count Data'!J18-'Bin Count Data'!I18)/'Bin Count Data'!J18)),0)</f>
        <v>0</v>
      </c>
      <c r="L18" s="61">
        <f>IFERROR(IF(AND('Bin Count Data'!I18&gt;0,'Bin Count Data'!I18='Bin Count Data'!J18),1,MAX('Bin Count Data'!I18,'Bin Count Data'!J18)/MAX(BinCountData2)),0)</f>
        <v>0</v>
      </c>
      <c r="N18" s="30" t="str">
        <f t="shared" si="2"/>
        <v/>
      </c>
      <c r="O18" s="60">
        <f>IFERROR(IF('Bin Count Data'!O18="",0,VALUE('Bin Count Data'!O18)),0)</f>
        <v>0</v>
      </c>
      <c r="P18" s="59">
        <f>IFERROR(IF('Bin Count Data'!P18="",0,VALUE('Bin Count Data'!P18)),0)</f>
        <v>0</v>
      </c>
      <c r="Q18" s="6">
        <f>IFERROR(IF('Bin Count Data'!O18/MAX(BinCountData3)&gt;'Bin Count Data'!P18/MAX(BinCountData3),ABS(('Bin Count Data'!P18-'Bin Count Data'!O18)/'Bin Count Data'!O18),ABS(('Bin Count Data'!P18-'Bin Count Data'!O18)/'Bin Count Data'!P18)),0)</f>
        <v>0</v>
      </c>
      <c r="R18" s="61">
        <f>IFERROR(IF(AND('Bin Count Data'!O18&gt;0,'Bin Count Data'!O18='Bin Count Data'!P18),1,MAX('Bin Count Data'!O18,'Bin Count Data'!P18)/MAX(BinCountData3)),0)</f>
        <v>0</v>
      </c>
      <c r="T18" s="30" t="str">
        <f t="shared" si="3"/>
        <v/>
      </c>
      <c r="U18" s="60">
        <f>IFERROR(IF('Bin Count Data'!U18="",0,VALUE('Bin Count Data'!U18)),0)</f>
        <v>0</v>
      </c>
      <c r="V18" s="59">
        <f>IFERROR(IF('Bin Count Data'!V18="",0,VALUE('Bin Count Data'!V18)),0)</f>
        <v>0</v>
      </c>
      <c r="W18" s="6">
        <f>IFERROR(IF('Bin Count Data'!U18/MAX(BinCountData4)&gt;'Bin Count Data'!V18/MAX(BinCountData4),ABS(('Bin Count Data'!V18-'Bin Count Data'!U18)/'Bin Count Data'!U18),ABS(('Bin Count Data'!V18-'Bin Count Data'!U18)/'Bin Count Data'!V18)),0)</f>
        <v>0</v>
      </c>
      <c r="X18" s="61">
        <f>IFERROR(IF(AND('Bin Count Data'!U18&gt;0,'Bin Count Data'!U18='Bin Count Data'!V18),1,MAX('Bin Count Data'!U18,'Bin Count Data'!V18)/MAX(BinCountData4)),0)</f>
        <v>0</v>
      </c>
      <c r="Z18" s="30" t="str">
        <f t="shared" si="4"/>
        <v/>
      </c>
      <c r="AA18" s="60">
        <f>IFERROR(IF('Bin Count Data'!AA18="",0,VALUE('Bin Count Data'!AA18)),0)</f>
        <v>0</v>
      </c>
      <c r="AB18" s="59">
        <f>IFERROR(IF('Bin Count Data'!AB18="",0,VALUE('Bin Count Data'!AB18)),0)</f>
        <v>0</v>
      </c>
      <c r="AC18" s="6">
        <f>IFERROR(IF('Bin Count Data'!AA18/MAX(BinCountData5)&gt;'Bin Count Data'!AB18/MAX(BinCountData5),ABS(('Bin Count Data'!AB18-'Bin Count Data'!AA18)/'Bin Count Data'!AA18),ABS(('Bin Count Data'!AB18-'Bin Count Data'!AA18)/'Bin Count Data'!AB18)),0)</f>
        <v>0</v>
      </c>
      <c r="AD18" s="61">
        <f>IFERROR(IF(AND('Bin Count Data'!AA18&gt;0,'Bin Count Data'!AA18='Bin Count Data'!AB18),1,MAX('Bin Count Data'!AA18,'Bin Count Data'!AB18)/MAX(BinCountData5)),0)</f>
        <v>0</v>
      </c>
      <c r="AF18" s="30" t="str">
        <f t="shared" si="5"/>
        <v/>
      </c>
      <c r="AG18" s="60">
        <f>IFERROR(IF('Bin Count Data'!AG18="",0,VALUE('Bin Count Data'!AG18)),0)</f>
        <v>0</v>
      </c>
      <c r="AH18" s="59">
        <f>IFERROR(IF('Bin Count Data'!AH18="",0,VALUE('Bin Count Data'!AH18)),0)</f>
        <v>0</v>
      </c>
      <c r="AI18" s="6">
        <f>IFERROR(IF('Bin Count Data'!AG18/MAX(BinCountData6)&gt;'Bin Count Data'!AH18/MAX(BinCountData6),ABS(('Bin Count Data'!AH18-'Bin Count Data'!AG18)/'Bin Count Data'!AG18),ABS(('Bin Count Data'!AH18-'Bin Count Data'!AG18)/'Bin Count Data'!AH18)),0)</f>
        <v>0</v>
      </c>
      <c r="AJ18" s="61">
        <f>IFERROR(IF(AND('Bin Count Data'!AG18&gt;0,'Bin Count Data'!AG18='Bin Count Data'!AH18),1,MAX('Bin Count Data'!AG18,'Bin Count Data'!AH18)/MAX(BinCountData6)),0)</f>
        <v>0</v>
      </c>
      <c r="AL18" s="30" t="str">
        <f t="shared" si="6"/>
        <v/>
      </c>
      <c r="AM18" s="60">
        <f>IFERROR(IF('Bin Count Data'!AM18="",0,VALUE('Bin Count Data'!AM18)),0)</f>
        <v>0</v>
      </c>
      <c r="AN18" s="59">
        <f>IFERROR(IF('Bin Count Data'!AN18="",0,VALUE('Bin Count Data'!AN18)),0)</f>
        <v>0</v>
      </c>
      <c r="AO18" s="6">
        <f>IFERROR(IF('Bin Count Data'!AM18/MAX(BinCountData7)&gt;'Bin Count Data'!AN18/MAX(BinCountData7),ABS(('Bin Count Data'!AN18-'Bin Count Data'!AM18)/'Bin Count Data'!AM18),ABS(('Bin Count Data'!AN18-'Bin Count Data'!AM18)/'Bin Count Data'!AN18)),0)</f>
        <v>0</v>
      </c>
      <c r="AP18" s="61">
        <f>IFERROR(IF(AND('Bin Count Data'!AM18&gt;0,'Bin Count Data'!AM18='Bin Count Data'!AN18),1,MAX('Bin Count Data'!AM18,'Bin Count Data'!AN18)/MAX(BinCountData7)),0)</f>
        <v>0</v>
      </c>
      <c r="AR18" s="30" t="str">
        <f t="shared" si="7"/>
        <v/>
      </c>
      <c r="AS18" s="60">
        <f>IFERROR(IF('Bin Count Data'!AS18="",0,VALUE('Bin Count Data'!AS18)),0)</f>
        <v>0</v>
      </c>
      <c r="AT18" s="59">
        <f>IFERROR(IF('Bin Count Data'!AT18="",0,VALUE('Bin Count Data'!AT18)),0)</f>
        <v>0</v>
      </c>
      <c r="AU18" s="6">
        <f>IFERROR(IF('Bin Count Data'!AS18/MAX(BinCountData8)&gt;'Bin Count Data'!AT18/MAX(BinCountData8),ABS(('Bin Count Data'!AT18-'Bin Count Data'!AS18)/'Bin Count Data'!AS18),ABS(('Bin Count Data'!AT18-'Bin Count Data'!AS18)/'Bin Count Data'!AT18)),0)</f>
        <v>0</v>
      </c>
      <c r="AV18" s="61">
        <f>IFERROR(IF(AND('Bin Count Data'!AS18&gt;0,'Bin Count Data'!AS18='Bin Count Data'!AT18),1,MAX('Bin Count Data'!AS18,'Bin Count Data'!AT18)/MAX(BinCountData8)),0)</f>
        <v>0</v>
      </c>
      <c r="AX18" s="30" t="str">
        <f t="shared" si="8"/>
        <v/>
      </c>
      <c r="AY18" s="60">
        <f>IFERROR(IF('Bin Count Data'!AY18="",0,VALUE('Bin Count Data'!AY18)),0)</f>
        <v>0</v>
      </c>
      <c r="AZ18" s="59">
        <f>IFERROR(IF('Bin Count Data'!AZ18="",0,VALUE('Bin Count Data'!AZ18)),0)</f>
        <v>0</v>
      </c>
      <c r="BA18" s="6">
        <f>IFERROR(IF('Bin Count Data'!AY18/MAX(BinCountData9)&gt;'Bin Count Data'!AZ18/MAX(BinCountData9),ABS(('Bin Count Data'!AZ18-'Bin Count Data'!AY18)/'Bin Count Data'!AY18),ABS(('Bin Count Data'!AZ18-'Bin Count Data'!AY18)/'Bin Count Data'!AZ18)),0)</f>
        <v>0</v>
      </c>
      <c r="BB18" s="61">
        <f>IFERROR(IF(AND('Bin Count Data'!AY18&gt;0,'Bin Count Data'!AY18='Bin Count Data'!AZ18),1,MAX('Bin Count Data'!AY18,'Bin Count Data'!AZ18)/MAX(BinCountData9)),0)</f>
        <v>0</v>
      </c>
      <c r="BD18" s="30" t="str">
        <f t="shared" si="9"/>
        <v/>
      </c>
      <c r="BE18" s="60">
        <f>IFERROR(IF('Bin Count Data'!BE18="",0,VALUE('Bin Count Data'!BE18)),0)</f>
        <v>0</v>
      </c>
      <c r="BF18" s="59">
        <f>IFERROR(IF('Bin Count Data'!BF18="",0,VALUE('Bin Count Data'!BF18)),0)</f>
        <v>0</v>
      </c>
      <c r="BG18" s="6">
        <f>IFERROR(IF('Bin Count Data'!BE18/MAX(BinCountData10)&gt;'Bin Count Data'!BF18/MAX(BinCountData10),ABS(('Bin Count Data'!BF18-'Bin Count Data'!BE18)/'Bin Count Data'!BE18),ABS(('Bin Count Data'!BF18-'Bin Count Data'!BE18)/'Bin Count Data'!BF18)),0)</f>
        <v>0</v>
      </c>
      <c r="BH18" s="61">
        <f>IFERROR(IF(AND('Bin Count Data'!BE18&gt;0,'Bin Count Data'!BE18='Bin Count Data'!BF18),1,MAX('Bin Count Data'!BE18,'Bin Count Data'!BF18)/MAX(BinCountData10)),0)</f>
        <v>0</v>
      </c>
      <c r="BJ18" s="30" t="str">
        <f t="shared" si="10"/>
        <v/>
      </c>
      <c r="BK18" s="60">
        <f>IFERROR(IF('Bin Count Data'!BK18="",0,VALUE('Bin Count Data'!BK18)),0)</f>
        <v>0</v>
      </c>
      <c r="BL18" s="59">
        <f>IFERROR(IF('Bin Count Data'!BL18="",0,VALUE('Bin Count Data'!BL18)),0)</f>
        <v>0</v>
      </c>
      <c r="BM18" s="6">
        <f>IFERROR(IF('Bin Count Data'!BK18/MAX(BinCountData11)&gt;'Bin Count Data'!BL18/MAX(BinCountData11),ABS(('Bin Count Data'!BL18-'Bin Count Data'!BK18)/'Bin Count Data'!BK18),ABS(('Bin Count Data'!BL18-'Bin Count Data'!BK18)/'Bin Count Data'!BL18)),0)</f>
        <v>0</v>
      </c>
      <c r="BN18" s="61">
        <f>IFERROR(IF(AND('Bin Count Data'!BK18&gt;0,'Bin Count Data'!BK18='Bin Count Data'!BL18),1,MAX('Bin Count Data'!BK18,'Bin Count Data'!BL18)/MAX(BinCountData11)),0)</f>
        <v>0</v>
      </c>
      <c r="BP18" s="30" t="str">
        <f t="shared" si="11"/>
        <v/>
      </c>
      <c r="BQ18" s="60">
        <f>IFERROR(IF('Bin Count Data'!BQ18="",0,VALUE('Bin Count Data'!BQ18)),0)</f>
        <v>0</v>
      </c>
      <c r="BR18" s="59">
        <f>IFERROR(IF('Bin Count Data'!BR18="",0,VALUE('Bin Count Data'!BR18)),0)</f>
        <v>0</v>
      </c>
      <c r="BS18" s="6">
        <f>IFERROR(IF('Bin Count Data'!BQ18/MAX(BinCountData12)&gt;'Bin Count Data'!BR18/MAX(BinCountData12),ABS(('Bin Count Data'!BR18-'Bin Count Data'!BQ18)/'Bin Count Data'!BQ18),ABS(('Bin Count Data'!BR18-'Bin Count Data'!BQ18)/'Bin Count Data'!BR18)),0)</f>
        <v>0</v>
      </c>
      <c r="BT18" s="61">
        <f>IFERROR(IF(AND('Bin Count Data'!BQ18&gt;0,'Bin Count Data'!BQ18='Bin Count Data'!BR18),1,MAX('Bin Count Data'!BQ18,'Bin Count Data'!BR18)/MAX(BinCountData12)),0)</f>
        <v>0</v>
      </c>
      <c r="BV18" s="30" t="str">
        <f t="shared" si="12"/>
        <v/>
      </c>
      <c r="BW18" s="60">
        <f>IFERROR(IF('Bin Count Data'!BW18="",0,VALUE('Bin Count Data'!BW18)),0)</f>
        <v>0</v>
      </c>
      <c r="BX18" s="59">
        <f>IFERROR(IF('Bin Count Data'!BX18="",0,VALUE('Bin Count Data'!BX18)),0)</f>
        <v>0</v>
      </c>
      <c r="BY18" s="6">
        <f>IFERROR(IF('Bin Count Data'!BW18/MAX(BinCountData13)&gt;'Bin Count Data'!BX18/MAX(BinCountData13),ABS(('Bin Count Data'!BX18-'Bin Count Data'!BW18)/'Bin Count Data'!BW18),ABS(('Bin Count Data'!BX18-'Bin Count Data'!BW18)/'Bin Count Data'!BX18)),0)</f>
        <v>0</v>
      </c>
      <c r="BZ18" s="61">
        <f>IFERROR(IF(AND('Bin Count Data'!BW18&gt;0,'Bin Count Data'!BW18='Bin Count Data'!BX18),1,MAX('Bin Count Data'!BW18,'Bin Count Data'!BX18)/MAX(BinCountData13)),0)</f>
        <v>0</v>
      </c>
      <c r="CB18" s="30" t="str">
        <f t="shared" si="13"/>
        <v/>
      </c>
      <c r="CC18" s="60">
        <f>IFERROR(IF('Bin Count Data'!CC18="",0,VALUE('Bin Count Data'!CC18)),0)</f>
        <v>0</v>
      </c>
      <c r="CD18" s="59">
        <f>IFERROR(IF('Bin Count Data'!CD18="",0,VALUE('Bin Count Data'!CD18)),0)</f>
        <v>0</v>
      </c>
      <c r="CE18" s="6">
        <f>IFERROR(IF('Bin Count Data'!CC18/MAX(BinCountData14)&gt;'Bin Count Data'!CD18/MAX(BinCountData14),ABS(('Bin Count Data'!CD18-'Bin Count Data'!CC18)/'Bin Count Data'!CC18),ABS(('Bin Count Data'!CD18-'Bin Count Data'!CC18)/'Bin Count Data'!CD18)),0)</f>
        <v>0</v>
      </c>
      <c r="CF18" s="61">
        <f>IFERROR(IF(AND('Bin Count Data'!CC18&gt;0,'Bin Count Data'!CC18='Bin Count Data'!CD18),1,MAX('Bin Count Data'!CC18,'Bin Count Data'!CD18)/MAX(BinCountData14)),0)</f>
        <v>0</v>
      </c>
      <c r="CH18" s="30" t="str">
        <f t="shared" si="14"/>
        <v/>
      </c>
      <c r="CI18" s="60">
        <f>IFERROR(IF('Bin Count Data'!CI18="",0,VALUE('Bin Count Data'!CI18)),0)</f>
        <v>0</v>
      </c>
      <c r="CJ18" s="59">
        <f>IFERROR(IF('Bin Count Data'!CJ18="",0,VALUE('Bin Count Data'!CJ18)),0)</f>
        <v>0</v>
      </c>
      <c r="CK18" s="6">
        <f>IFERROR(IF('Bin Count Data'!CI18/MAX(BinCountData15)&gt;'Bin Count Data'!CJ18/MAX(BinCountData15),ABS(('Bin Count Data'!CJ18-'Bin Count Data'!CI18)/'Bin Count Data'!CI18),ABS(('Bin Count Data'!CJ18-'Bin Count Data'!CI18)/'Bin Count Data'!CJ18)),0)</f>
        <v>0</v>
      </c>
      <c r="CL18" s="61">
        <f>IFERROR(IF(AND('Bin Count Data'!CI18&gt;0,'Bin Count Data'!CI18='Bin Count Data'!CJ18),1,MAX('Bin Count Data'!CI18,'Bin Count Data'!CJ18)/MAX(BinCountData15)),0)</f>
        <v>0</v>
      </c>
      <c r="CN18" s="30" t="str">
        <f t="shared" si="15"/>
        <v/>
      </c>
      <c r="CO18" s="60">
        <f>IFERROR(IF('Bin Count Data'!CO18="",0,VALUE('Bin Count Data'!CO18)),0)</f>
        <v>0</v>
      </c>
      <c r="CP18" s="59">
        <f>IFERROR(IF('Bin Count Data'!CP18="",0,VALUE('Bin Count Data'!CP18)),0)</f>
        <v>0</v>
      </c>
      <c r="CQ18" s="6">
        <f>IFERROR(IF('Bin Count Data'!CO18/MAX(BinCountData16)&gt;'Bin Count Data'!CP18/MAX(BinCountData16),ABS(('Bin Count Data'!CP18-'Bin Count Data'!CO18)/'Bin Count Data'!CO18),ABS(('Bin Count Data'!CP18-'Bin Count Data'!CO18)/'Bin Count Data'!CP18)),0)</f>
        <v>0</v>
      </c>
      <c r="CR18" s="61">
        <f>IFERROR(IF(AND('Bin Count Data'!CO18&gt;0,'Bin Count Data'!CO18='Bin Count Data'!CP18),1,MAX('Bin Count Data'!CO18,'Bin Count Data'!CP18)/MAX(BinCountData16)),0)</f>
        <v>0</v>
      </c>
      <c r="CT18" s="30" t="str">
        <f t="shared" si="16"/>
        <v/>
      </c>
      <c r="CU18" s="60">
        <f>IFERROR(IF('Bin Count Data'!CU18="",0,VALUE('Bin Count Data'!CU18)),0)</f>
        <v>0</v>
      </c>
      <c r="CV18" s="59">
        <f>IFERROR(IF('Bin Count Data'!CV18="",0,VALUE('Bin Count Data'!CV18)),0)</f>
        <v>0</v>
      </c>
      <c r="CW18" s="6">
        <f>IFERROR(IF('Bin Count Data'!CU18/MAX(BinCountData17)&gt;'Bin Count Data'!CV18/MAX(BinCountData17),ABS(('Bin Count Data'!CV18-'Bin Count Data'!CU18)/'Bin Count Data'!CU18),ABS(('Bin Count Data'!CV18-'Bin Count Data'!CU18)/'Bin Count Data'!CV18)),0)</f>
        <v>0</v>
      </c>
      <c r="CX18" s="61">
        <f>IFERROR(IF(AND('Bin Count Data'!CU18&gt;0,'Bin Count Data'!CU18='Bin Count Data'!CV18),1,MAX('Bin Count Data'!CU18,'Bin Count Data'!CV18)/MAX(BinCountData17)),0)</f>
        <v>0</v>
      </c>
      <c r="CY18" s="6"/>
      <c r="CZ18" s="30" t="str">
        <f t="shared" si="17"/>
        <v/>
      </c>
      <c r="DA18" s="60">
        <f>IFERROR(IF('Bin Count Data'!DA18="",0,VALUE('Bin Count Data'!DA18)),0)</f>
        <v>0</v>
      </c>
      <c r="DB18" s="59">
        <f>IFERROR(IF('Bin Count Data'!DB18="",0,VALUE('Bin Count Data'!DB18)),0)</f>
        <v>0</v>
      </c>
      <c r="DC18" s="6">
        <f>IFERROR(IF('Bin Count Data'!DA18/MAX(BinCountData18)&gt;'Bin Count Data'!DB18/MAX(BinCountData18),ABS(('Bin Count Data'!DB18-'Bin Count Data'!DA18)/'Bin Count Data'!DA18),ABS(('Bin Count Data'!DB18-'Bin Count Data'!DA18)/'Bin Count Data'!DB18)),0)</f>
        <v>0</v>
      </c>
      <c r="DD18" s="61">
        <f>IFERROR(IF(AND('Bin Count Data'!DA18&gt;0,'Bin Count Data'!DA18='Bin Count Data'!DB18),1,MAX('Bin Count Data'!DA18,'Bin Count Data'!DB18)/MAX(BinCountData18)),0)</f>
        <v>0</v>
      </c>
      <c r="DE18" s="6"/>
      <c r="DF18" s="30" t="str">
        <f t="shared" si="18"/>
        <v/>
      </c>
      <c r="DG18" s="60">
        <f>IFERROR(IF('Bin Count Data'!DG18="",0,VALUE('Bin Count Data'!DG18)),0)</f>
        <v>0</v>
      </c>
      <c r="DH18" s="59">
        <f>IFERROR(IF('Bin Count Data'!DH18="",0,VALUE('Bin Count Data'!DH18)),0)</f>
        <v>0</v>
      </c>
      <c r="DI18" s="6">
        <f>IFERROR(IF('Bin Count Data'!DG18/MAX(BinCountData19)&gt;'Bin Count Data'!DH18/MAX(BinCountData19),ABS(('Bin Count Data'!DH18-'Bin Count Data'!DG18)/'Bin Count Data'!DG18),ABS(('Bin Count Data'!DH18-'Bin Count Data'!DG18)/'Bin Count Data'!DH18)),0)</f>
        <v>0</v>
      </c>
      <c r="DJ18" s="61">
        <f>IFERROR(IF(AND('Bin Count Data'!DG18&gt;0,'Bin Count Data'!DG18='Bin Count Data'!DH18),1,MAX('Bin Count Data'!DG18,'Bin Count Data'!DH18)/MAX(BinCountData19)),0)</f>
        <v>0</v>
      </c>
      <c r="DK18" s="6"/>
      <c r="DL18" s="30" t="str">
        <f t="shared" si="19"/>
        <v/>
      </c>
      <c r="DM18" s="60">
        <f>IFERROR(IF('Bin Count Data'!DM18="",0,VALUE('Bin Count Data'!DM18)),0)</f>
        <v>0</v>
      </c>
      <c r="DN18" s="59">
        <f>IFERROR(IF('Bin Count Data'!DN18="",0,VALUE('Bin Count Data'!DN18)),0)</f>
        <v>0</v>
      </c>
      <c r="DO18" s="6">
        <f>IFERROR(IF('Bin Count Data'!DM18/MAX(BinCountData20)&gt;'Bin Count Data'!DN18/MAX(BinCountData20),ABS(('Bin Count Data'!DN18-'Bin Count Data'!DM18)/'Bin Count Data'!DM18),ABS(('Bin Count Data'!DN18-'Bin Count Data'!DM18)/'Bin Count Data'!DN18)),0)</f>
        <v>0</v>
      </c>
      <c r="DP18" s="61">
        <f>IFERROR(IF(AND('Bin Count Data'!DM18&gt;0,'Bin Count Data'!DM18='Bin Count Data'!DN18),1,MAX('Bin Count Data'!DM18,'Bin Count Data'!DN18)/MAX(BinCountData20)),0)</f>
        <v>0</v>
      </c>
    </row>
    <row r="19" spans="2:120" ht="14.25">
      <c r="B19" s="30" t="str">
        <f t="shared" si="0"/>
        <v/>
      </c>
      <c r="C19" s="60">
        <f>IFERROR(IF('Bin Count Data'!C19="",0,VALUE('Bin Count Data'!C19)),0)</f>
        <v>0</v>
      </c>
      <c r="D19" s="59">
        <f>IFERROR(IF('Bin Count Data'!D19="",0,VALUE('Bin Count Data'!D19)),0)</f>
        <v>0</v>
      </c>
      <c r="E19" s="6">
        <f>IFERROR(IF('Bin Count Data'!C19/MAX(BinCountData1)&gt;'Bin Count Data'!D19/MAX(BinCountData1),ABS(('Bin Count Data'!D19-'Bin Count Data'!C19)/'Bin Count Data'!C19),ABS(('Bin Count Data'!D19-'Bin Count Data'!C19)/'Bin Count Data'!D19)),0)</f>
        <v>0</v>
      </c>
      <c r="F19" s="61">
        <f>IFERROR(IF(AND('Bin Count Data'!C19&gt;0,'Bin Count Data'!C19='Bin Count Data'!D19),1,MAX('Bin Count Data'!C19,'Bin Count Data'!D19)/MAX(BinCountData1)),0)</f>
        <v>0</v>
      </c>
      <c r="G19" s="53"/>
      <c r="H19" s="30" t="str">
        <f t="shared" si="1"/>
        <v/>
      </c>
      <c r="I19" s="60">
        <f>IFERROR(IF('Bin Count Data'!I19="",0,VALUE('Bin Count Data'!I19)),0)</f>
        <v>0</v>
      </c>
      <c r="J19" s="59">
        <f>IFERROR(IF('Bin Count Data'!J19="",0,VALUE('Bin Count Data'!J19)),0)</f>
        <v>0</v>
      </c>
      <c r="K19" s="6">
        <f>IFERROR(IF('Bin Count Data'!I19/MAX(BinCountData2)&gt;'Bin Count Data'!J19/MAX(BinCountData2),ABS(('Bin Count Data'!J19-'Bin Count Data'!I19)/'Bin Count Data'!I19),ABS(('Bin Count Data'!J19-'Bin Count Data'!I19)/'Bin Count Data'!J19)),0)</f>
        <v>0</v>
      </c>
      <c r="L19" s="61">
        <f>IFERROR(IF(AND('Bin Count Data'!I19&gt;0,'Bin Count Data'!I19='Bin Count Data'!J19),1,MAX('Bin Count Data'!I19,'Bin Count Data'!J19)/MAX(BinCountData2)),0)</f>
        <v>0</v>
      </c>
      <c r="N19" s="30" t="str">
        <f t="shared" si="2"/>
        <v/>
      </c>
      <c r="O19" s="60">
        <f>IFERROR(IF('Bin Count Data'!O19="",0,VALUE('Bin Count Data'!O19)),0)</f>
        <v>0</v>
      </c>
      <c r="P19" s="59">
        <f>IFERROR(IF('Bin Count Data'!P19="",0,VALUE('Bin Count Data'!P19)),0)</f>
        <v>0</v>
      </c>
      <c r="Q19" s="6">
        <f>IFERROR(IF('Bin Count Data'!O19/MAX(BinCountData3)&gt;'Bin Count Data'!P19/MAX(BinCountData3),ABS(('Bin Count Data'!P19-'Bin Count Data'!O19)/'Bin Count Data'!O19),ABS(('Bin Count Data'!P19-'Bin Count Data'!O19)/'Bin Count Data'!P19)),0)</f>
        <v>0</v>
      </c>
      <c r="R19" s="61">
        <f>IFERROR(IF(AND('Bin Count Data'!O19&gt;0,'Bin Count Data'!O19='Bin Count Data'!P19),1,MAX('Bin Count Data'!O19,'Bin Count Data'!P19)/MAX(BinCountData3)),0)</f>
        <v>0</v>
      </c>
      <c r="T19" s="30" t="str">
        <f t="shared" si="3"/>
        <v/>
      </c>
      <c r="U19" s="60">
        <f>IFERROR(IF('Bin Count Data'!U19="",0,VALUE('Bin Count Data'!U19)),0)</f>
        <v>0</v>
      </c>
      <c r="V19" s="59">
        <f>IFERROR(IF('Bin Count Data'!V19="",0,VALUE('Bin Count Data'!V19)),0)</f>
        <v>0</v>
      </c>
      <c r="W19" s="6">
        <f>IFERROR(IF('Bin Count Data'!U19/MAX(BinCountData4)&gt;'Bin Count Data'!V19/MAX(BinCountData4),ABS(('Bin Count Data'!V19-'Bin Count Data'!U19)/'Bin Count Data'!U19),ABS(('Bin Count Data'!V19-'Bin Count Data'!U19)/'Bin Count Data'!V19)),0)</f>
        <v>0</v>
      </c>
      <c r="X19" s="61">
        <f>IFERROR(IF(AND('Bin Count Data'!U19&gt;0,'Bin Count Data'!U19='Bin Count Data'!V19),1,MAX('Bin Count Data'!U19,'Bin Count Data'!V19)/MAX(BinCountData4)),0)</f>
        <v>0</v>
      </c>
      <c r="Z19" s="30" t="str">
        <f t="shared" si="4"/>
        <v/>
      </c>
      <c r="AA19" s="60">
        <f>IFERROR(IF('Bin Count Data'!AA19="",0,VALUE('Bin Count Data'!AA19)),0)</f>
        <v>0</v>
      </c>
      <c r="AB19" s="59">
        <f>IFERROR(IF('Bin Count Data'!AB19="",0,VALUE('Bin Count Data'!AB19)),0)</f>
        <v>0</v>
      </c>
      <c r="AC19" s="6">
        <f>IFERROR(IF('Bin Count Data'!AA19/MAX(BinCountData5)&gt;'Bin Count Data'!AB19/MAX(BinCountData5),ABS(('Bin Count Data'!AB19-'Bin Count Data'!AA19)/'Bin Count Data'!AA19),ABS(('Bin Count Data'!AB19-'Bin Count Data'!AA19)/'Bin Count Data'!AB19)),0)</f>
        <v>0</v>
      </c>
      <c r="AD19" s="61">
        <f>IFERROR(IF(AND('Bin Count Data'!AA19&gt;0,'Bin Count Data'!AA19='Bin Count Data'!AB19),1,MAX('Bin Count Data'!AA19,'Bin Count Data'!AB19)/MAX(BinCountData5)),0)</f>
        <v>0</v>
      </c>
      <c r="AF19" s="30" t="str">
        <f t="shared" si="5"/>
        <v/>
      </c>
      <c r="AG19" s="60">
        <f>IFERROR(IF('Bin Count Data'!AG19="",0,VALUE('Bin Count Data'!AG19)),0)</f>
        <v>0</v>
      </c>
      <c r="AH19" s="59">
        <f>IFERROR(IF('Bin Count Data'!AH19="",0,VALUE('Bin Count Data'!AH19)),0)</f>
        <v>0</v>
      </c>
      <c r="AI19" s="6">
        <f>IFERROR(IF('Bin Count Data'!AG19/MAX(BinCountData6)&gt;'Bin Count Data'!AH19/MAX(BinCountData6),ABS(('Bin Count Data'!AH19-'Bin Count Data'!AG19)/'Bin Count Data'!AG19),ABS(('Bin Count Data'!AH19-'Bin Count Data'!AG19)/'Bin Count Data'!AH19)),0)</f>
        <v>0</v>
      </c>
      <c r="AJ19" s="61">
        <f>IFERROR(IF(AND('Bin Count Data'!AG19&gt;0,'Bin Count Data'!AG19='Bin Count Data'!AH19),1,MAX('Bin Count Data'!AG19,'Bin Count Data'!AH19)/MAX(BinCountData6)),0)</f>
        <v>0</v>
      </c>
      <c r="AL19" s="30" t="str">
        <f t="shared" si="6"/>
        <v/>
      </c>
      <c r="AM19" s="60">
        <f>IFERROR(IF('Bin Count Data'!AM19="",0,VALUE('Bin Count Data'!AM19)),0)</f>
        <v>0</v>
      </c>
      <c r="AN19" s="59">
        <f>IFERROR(IF('Bin Count Data'!AN19="",0,VALUE('Bin Count Data'!AN19)),0)</f>
        <v>0</v>
      </c>
      <c r="AO19" s="6">
        <f>IFERROR(IF('Bin Count Data'!AM19/MAX(BinCountData7)&gt;'Bin Count Data'!AN19/MAX(BinCountData7),ABS(('Bin Count Data'!AN19-'Bin Count Data'!AM19)/'Bin Count Data'!AM19),ABS(('Bin Count Data'!AN19-'Bin Count Data'!AM19)/'Bin Count Data'!AN19)),0)</f>
        <v>0</v>
      </c>
      <c r="AP19" s="61">
        <f>IFERROR(IF(AND('Bin Count Data'!AM19&gt;0,'Bin Count Data'!AM19='Bin Count Data'!AN19),1,MAX('Bin Count Data'!AM19,'Bin Count Data'!AN19)/MAX(BinCountData7)),0)</f>
        <v>0</v>
      </c>
      <c r="AR19" s="30" t="str">
        <f t="shared" si="7"/>
        <v/>
      </c>
      <c r="AS19" s="60">
        <f>IFERROR(IF('Bin Count Data'!AS19="",0,VALUE('Bin Count Data'!AS19)),0)</f>
        <v>0</v>
      </c>
      <c r="AT19" s="59">
        <f>IFERROR(IF('Bin Count Data'!AT19="",0,VALUE('Bin Count Data'!AT19)),0)</f>
        <v>0</v>
      </c>
      <c r="AU19" s="6">
        <f>IFERROR(IF('Bin Count Data'!AS19/MAX(BinCountData8)&gt;'Bin Count Data'!AT19/MAX(BinCountData8),ABS(('Bin Count Data'!AT19-'Bin Count Data'!AS19)/'Bin Count Data'!AS19),ABS(('Bin Count Data'!AT19-'Bin Count Data'!AS19)/'Bin Count Data'!AT19)),0)</f>
        <v>0</v>
      </c>
      <c r="AV19" s="61">
        <f>IFERROR(IF(AND('Bin Count Data'!AS19&gt;0,'Bin Count Data'!AS19='Bin Count Data'!AT19),1,MAX('Bin Count Data'!AS19,'Bin Count Data'!AT19)/MAX(BinCountData8)),0)</f>
        <v>0</v>
      </c>
      <c r="AX19" s="30" t="str">
        <f t="shared" si="8"/>
        <v/>
      </c>
      <c r="AY19" s="60">
        <f>IFERROR(IF('Bin Count Data'!AY19="",0,VALUE('Bin Count Data'!AY19)),0)</f>
        <v>0</v>
      </c>
      <c r="AZ19" s="59">
        <f>IFERROR(IF('Bin Count Data'!AZ19="",0,VALUE('Bin Count Data'!AZ19)),0)</f>
        <v>0</v>
      </c>
      <c r="BA19" s="6">
        <f>IFERROR(IF('Bin Count Data'!AY19/MAX(BinCountData9)&gt;'Bin Count Data'!AZ19/MAX(BinCountData9),ABS(('Bin Count Data'!AZ19-'Bin Count Data'!AY19)/'Bin Count Data'!AY19),ABS(('Bin Count Data'!AZ19-'Bin Count Data'!AY19)/'Bin Count Data'!AZ19)),0)</f>
        <v>0</v>
      </c>
      <c r="BB19" s="61">
        <f>IFERROR(IF(AND('Bin Count Data'!AY19&gt;0,'Bin Count Data'!AY19='Bin Count Data'!AZ19),1,MAX('Bin Count Data'!AY19,'Bin Count Data'!AZ19)/MAX(BinCountData9)),0)</f>
        <v>0</v>
      </c>
      <c r="BD19" s="30" t="str">
        <f t="shared" si="9"/>
        <v/>
      </c>
      <c r="BE19" s="60">
        <f>IFERROR(IF('Bin Count Data'!BE19="",0,VALUE('Bin Count Data'!BE19)),0)</f>
        <v>0</v>
      </c>
      <c r="BF19" s="59">
        <f>IFERROR(IF('Bin Count Data'!BF19="",0,VALUE('Bin Count Data'!BF19)),0)</f>
        <v>0</v>
      </c>
      <c r="BG19" s="6">
        <f>IFERROR(IF('Bin Count Data'!BE19/MAX(BinCountData10)&gt;'Bin Count Data'!BF19/MAX(BinCountData10),ABS(('Bin Count Data'!BF19-'Bin Count Data'!BE19)/'Bin Count Data'!BE19),ABS(('Bin Count Data'!BF19-'Bin Count Data'!BE19)/'Bin Count Data'!BF19)),0)</f>
        <v>0</v>
      </c>
      <c r="BH19" s="61">
        <f>IFERROR(IF(AND('Bin Count Data'!BE19&gt;0,'Bin Count Data'!BE19='Bin Count Data'!BF19),1,MAX('Bin Count Data'!BE19,'Bin Count Data'!BF19)/MAX(BinCountData10)),0)</f>
        <v>0</v>
      </c>
      <c r="BJ19" s="30" t="str">
        <f t="shared" si="10"/>
        <v/>
      </c>
      <c r="BK19" s="60">
        <f>IFERROR(IF('Bin Count Data'!BK19="",0,VALUE('Bin Count Data'!BK19)),0)</f>
        <v>0</v>
      </c>
      <c r="BL19" s="59">
        <f>IFERROR(IF('Bin Count Data'!BL19="",0,VALUE('Bin Count Data'!BL19)),0)</f>
        <v>0</v>
      </c>
      <c r="BM19" s="6">
        <f>IFERROR(IF('Bin Count Data'!BK19/MAX(BinCountData11)&gt;'Bin Count Data'!BL19/MAX(BinCountData11),ABS(('Bin Count Data'!BL19-'Bin Count Data'!BK19)/'Bin Count Data'!BK19),ABS(('Bin Count Data'!BL19-'Bin Count Data'!BK19)/'Bin Count Data'!BL19)),0)</f>
        <v>0</v>
      </c>
      <c r="BN19" s="61">
        <f>IFERROR(IF(AND('Bin Count Data'!BK19&gt;0,'Bin Count Data'!BK19='Bin Count Data'!BL19),1,MAX('Bin Count Data'!BK19,'Bin Count Data'!BL19)/MAX(BinCountData11)),0)</f>
        <v>0</v>
      </c>
      <c r="BP19" s="30" t="str">
        <f t="shared" si="11"/>
        <v/>
      </c>
      <c r="BQ19" s="60">
        <f>IFERROR(IF('Bin Count Data'!BQ19="",0,VALUE('Bin Count Data'!BQ19)),0)</f>
        <v>0</v>
      </c>
      <c r="BR19" s="59">
        <f>IFERROR(IF('Bin Count Data'!BR19="",0,VALUE('Bin Count Data'!BR19)),0)</f>
        <v>0</v>
      </c>
      <c r="BS19" s="6">
        <f>IFERROR(IF('Bin Count Data'!BQ19/MAX(BinCountData12)&gt;'Bin Count Data'!BR19/MAX(BinCountData12),ABS(('Bin Count Data'!BR19-'Bin Count Data'!BQ19)/'Bin Count Data'!BQ19),ABS(('Bin Count Data'!BR19-'Bin Count Data'!BQ19)/'Bin Count Data'!BR19)),0)</f>
        <v>0</v>
      </c>
      <c r="BT19" s="61">
        <f>IFERROR(IF(AND('Bin Count Data'!BQ19&gt;0,'Bin Count Data'!BQ19='Bin Count Data'!BR19),1,MAX('Bin Count Data'!BQ19,'Bin Count Data'!BR19)/MAX(BinCountData12)),0)</f>
        <v>0</v>
      </c>
      <c r="BV19" s="30" t="str">
        <f t="shared" si="12"/>
        <v/>
      </c>
      <c r="BW19" s="60">
        <f>IFERROR(IF('Bin Count Data'!BW19="",0,VALUE('Bin Count Data'!BW19)),0)</f>
        <v>0</v>
      </c>
      <c r="BX19" s="59">
        <f>IFERROR(IF('Bin Count Data'!BX19="",0,VALUE('Bin Count Data'!BX19)),0)</f>
        <v>0</v>
      </c>
      <c r="BY19" s="6">
        <f>IFERROR(IF('Bin Count Data'!BW19/MAX(BinCountData13)&gt;'Bin Count Data'!BX19/MAX(BinCountData13),ABS(('Bin Count Data'!BX19-'Bin Count Data'!BW19)/'Bin Count Data'!BW19),ABS(('Bin Count Data'!BX19-'Bin Count Data'!BW19)/'Bin Count Data'!BX19)),0)</f>
        <v>0</v>
      </c>
      <c r="BZ19" s="61">
        <f>IFERROR(IF(AND('Bin Count Data'!BW19&gt;0,'Bin Count Data'!BW19='Bin Count Data'!BX19),1,MAX('Bin Count Data'!BW19,'Bin Count Data'!BX19)/MAX(BinCountData13)),0)</f>
        <v>0</v>
      </c>
      <c r="CB19" s="30" t="str">
        <f t="shared" si="13"/>
        <v/>
      </c>
      <c r="CC19" s="60">
        <f>IFERROR(IF('Bin Count Data'!CC19="",0,VALUE('Bin Count Data'!CC19)),0)</f>
        <v>0</v>
      </c>
      <c r="CD19" s="59">
        <f>IFERROR(IF('Bin Count Data'!CD19="",0,VALUE('Bin Count Data'!CD19)),0)</f>
        <v>0</v>
      </c>
      <c r="CE19" s="6">
        <f>IFERROR(IF('Bin Count Data'!CC19/MAX(BinCountData14)&gt;'Bin Count Data'!CD19/MAX(BinCountData14),ABS(('Bin Count Data'!CD19-'Bin Count Data'!CC19)/'Bin Count Data'!CC19),ABS(('Bin Count Data'!CD19-'Bin Count Data'!CC19)/'Bin Count Data'!CD19)),0)</f>
        <v>0</v>
      </c>
      <c r="CF19" s="61">
        <f>IFERROR(IF(AND('Bin Count Data'!CC19&gt;0,'Bin Count Data'!CC19='Bin Count Data'!CD19),1,MAX('Bin Count Data'!CC19,'Bin Count Data'!CD19)/MAX(BinCountData14)),0)</f>
        <v>0</v>
      </c>
      <c r="CH19" s="30" t="str">
        <f t="shared" si="14"/>
        <v/>
      </c>
      <c r="CI19" s="60">
        <f>IFERROR(IF('Bin Count Data'!CI19="",0,VALUE('Bin Count Data'!CI19)),0)</f>
        <v>0</v>
      </c>
      <c r="CJ19" s="59">
        <f>IFERROR(IF('Bin Count Data'!CJ19="",0,VALUE('Bin Count Data'!CJ19)),0)</f>
        <v>0</v>
      </c>
      <c r="CK19" s="6">
        <f>IFERROR(IF('Bin Count Data'!CI19/MAX(BinCountData15)&gt;'Bin Count Data'!CJ19/MAX(BinCountData15),ABS(('Bin Count Data'!CJ19-'Bin Count Data'!CI19)/'Bin Count Data'!CI19),ABS(('Bin Count Data'!CJ19-'Bin Count Data'!CI19)/'Bin Count Data'!CJ19)),0)</f>
        <v>0</v>
      </c>
      <c r="CL19" s="61">
        <f>IFERROR(IF(AND('Bin Count Data'!CI19&gt;0,'Bin Count Data'!CI19='Bin Count Data'!CJ19),1,MAX('Bin Count Data'!CI19,'Bin Count Data'!CJ19)/MAX(BinCountData15)),0)</f>
        <v>0</v>
      </c>
      <c r="CN19" s="30" t="str">
        <f t="shared" si="15"/>
        <v/>
      </c>
      <c r="CO19" s="60">
        <f>IFERROR(IF('Bin Count Data'!CO19="",0,VALUE('Bin Count Data'!CO19)),0)</f>
        <v>0</v>
      </c>
      <c r="CP19" s="59">
        <f>IFERROR(IF('Bin Count Data'!CP19="",0,VALUE('Bin Count Data'!CP19)),0)</f>
        <v>0</v>
      </c>
      <c r="CQ19" s="6">
        <f>IFERROR(IF('Bin Count Data'!CO19/MAX(BinCountData16)&gt;'Bin Count Data'!CP19/MAX(BinCountData16),ABS(('Bin Count Data'!CP19-'Bin Count Data'!CO19)/'Bin Count Data'!CO19),ABS(('Bin Count Data'!CP19-'Bin Count Data'!CO19)/'Bin Count Data'!CP19)),0)</f>
        <v>0</v>
      </c>
      <c r="CR19" s="61">
        <f>IFERROR(IF(AND('Bin Count Data'!CO19&gt;0,'Bin Count Data'!CO19='Bin Count Data'!CP19),1,MAX('Bin Count Data'!CO19,'Bin Count Data'!CP19)/MAX(BinCountData16)),0)</f>
        <v>0</v>
      </c>
      <c r="CT19" s="30" t="str">
        <f t="shared" si="16"/>
        <v/>
      </c>
      <c r="CU19" s="60">
        <f>IFERROR(IF('Bin Count Data'!CU19="",0,VALUE('Bin Count Data'!CU19)),0)</f>
        <v>0</v>
      </c>
      <c r="CV19" s="59">
        <f>IFERROR(IF('Bin Count Data'!CV19="",0,VALUE('Bin Count Data'!CV19)),0)</f>
        <v>0</v>
      </c>
      <c r="CW19" s="6">
        <f>IFERROR(IF('Bin Count Data'!CU19/MAX(BinCountData17)&gt;'Bin Count Data'!CV19/MAX(BinCountData17),ABS(('Bin Count Data'!CV19-'Bin Count Data'!CU19)/'Bin Count Data'!CU19),ABS(('Bin Count Data'!CV19-'Bin Count Data'!CU19)/'Bin Count Data'!CV19)),0)</f>
        <v>0</v>
      </c>
      <c r="CX19" s="61">
        <f>IFERROR(IF(AND('Bin Count Data'!CU19&gt;0,'Bin Count Data'!CU19='Bin Count Data'!CV19),1,MAX('Bin Count Data'!CU19,'Bin Count Data'!CV19)/MAX(BinCountData17)),0)</f>
        <v>0</v>
      </c>
      <c r="CY19" s="6"/>
      <c r="CZ19" s="30" t="str">
        <f t="shared" si="17"/>
        <v/>
      </c>
      <c r="DA19" s="60">
        <f>IFERROR(IF('Bin Count Data'!DA19="",0,VALUE('Bin Count Data'!DA19)),0)</f>
        <v>0</v>
      </c>
      <c r="DB19" s="59">
        <f>IFERROR(IF('Bin Count Data'!DB19="",0,VALUE('Bin Count Data'!DB19)),0)</f>
        <v>0</v>
      </c>
      <c r="DC19" s="6">
        <f>IFERROR(IF('Bin Count Data'!DA19/MAX(BinCountData18)&gt;'Bin Count Data'!DB19/MAX(BinCountData18),ABS(('Bin Count Data'!DB19-'Bin Count Data'!DA19)/'Bin Count Data'!DA19),ABS(('Bin Count Data'!DB19-'Bin Count Data'!DA19)/'Bin Count Data'!DB19)),0)</f>
        <v>0</v>
      </c>
      <c r="DD19" s="61">
        <f>IFERROR(IF(AND('Bin Count Data'!DA19&gt;0,'Bin Count Data'!DA19='Bin Count Data'!DB19),1,MAX('Bin Count Data'!DA19,'Bin Count Data'!DB19)/MAX(BinCountData18)),0)</f>
        <v>0</v>
      </c>
      <c r="DE19" s="6"/>
      <c r="DF19" s="30" t="str">
        <f t="shared" si="18"/>
        <v/>
      </c>
      <c r="DG19" s="60">
        <f>IFERROR(IF('Bin Count Data'!DG19="",0,VALUE('Bin Count Data'!DG19)),0)</f>
        <v>0</v>
      </c>
      <c r="DH19" s="59">
        <f>IFERROR(IF('Bin Count Data'!DH19="",0,VALUE('Bin Count Data'!DH19)),0)</f>
        <v>0</v>
      </c>
      <c r="DI19" s="6">
        <f>IFERROR(IF('Bin Count Data'!DG19/MAX(BinCountData19)&gt;'Bin Count Data'!DH19/MAX(BinCountData19),ABS(('Bin Count Data'!DH19-'Bin Count Data'!DG19)/'Bin Count Data'!DG19),ABS(('Bin Count Data'!DH19-'Bin Count Data'!DG19)/'Bin Count Data'!DH19)),0)</f>
        <v>0</v>
      </c>
      <c r="DJ19" s="61">
        <f>IFERROR(IF(AND('Bin Count Data'!DG19&gt;0,'Bin Count Data'!DG19='Bin Count Data'!DH19),1,MAX('Bin Count Data'!DG19,'Bin Count Data'!DH19)/MAX(BinCountData19)),0)</f>
        <v>0</v>
      </c>
      <c r="DK19" s="6"/>
      <c r="DL19" s="30" t="str">
        <f t="shared" si="19"/>
        <v/>
      </c>
      <c r="DM19" s="60">
        <f>IFERROR(IF('Bin Count Data'!DM19="",0,VALUE('Bin Count Data'!DM19)),0)</f>
        <v>0</v>
      </c>
      <c r="DN19" s="59">
        <f>IFERROR(IF('Bin Count Data'!DN19="",0,VALUE('Bin Count Data'!DN19)),0)</f>
        <v>0</v>
      </c>
      <c r="DO19" s="6">
        <f>IFERROR(IF('Bin Count Data'!DM19/MAX(BinCountData20)&gt;'Bin Count Data'!DN19/MAX(BinCountData20),ABS(('Bin Count Data'!DN19-'Bin Count Data'!DM19)/'Bin Count Data'!DM19),ABS(('Bin Count Data'!DN19-'Bin Count Data'!DM19)/'Bin Count Data'!DN19)),0)</f>
        <v>0</v>
      </c>
      <c r="DP19" s="61">
        <f>IFERROR(IF(AND('Bin Count Data'!DM19&gt;0,'Bin Count Data'!DM19='Bin Count Data'!DN19),1,MAX('Bin Count Data'!DM19,'Bin Count Data'!DN19)/MAX(BinCountData20)),0)</f>
        <v>0</v>
      </c>
    </row>
    <row r="20" spans="2:120" ht="14.25">
      <c r="B20" s="30" t="str">
        <f t="shared" si="0"/>
        <v/>
      </c>
      <c r="C20" s="60">
        <f>IFERROR(IF('Bin Count Data'!C20="",0,VALUE('Bin Count Data'!C20)),0)</f>
        <v>0</v>
      </c>
      <c r="D20" s="59">
        <f>IFERROR(IF('Bin Count Data'!D20="",0,VALUE('Bin Count Data'!D20)),0)</f>
        <v>0</v>
      </c>
      <c r="E20" s="6">
        <f>IFERROR(IF('Bin Count Data'!C20/MAX(BinCountData1)&gt;'Bin Count Data'!D20/MAX(BinCountData1),ABS(('Bin Count Data'!D20-'Bin Count Data'!C20)/'Bin Count Data'!C20),ABS(('Bin Count Data'!D20-'Bin Count Data'!C20)/'Bin Count Data'!D20)),0)</f>
        <v>0</v>
      </c>
      <c r="F20" s="61">
        <f>IFERROR(IF(AND('Bin Count Data'!C20&gt;0,'Bin Count Data'!C20='Bin Count Data'!D20),1,MAX('Bin Count Data'!C20,'Bin Count Data'!D20)/MAX(BinCountData1)),0)</f>
        <v>0</v>
      </c>
      <c r="G20" s="53"/>
      <c r="H20" s="30" t="str">
        <f t="shared" si="1"/>
        <v/>
      </c>
      <c r="I20" s="60">
        <f>IFERROR(IF('Bin Count Data'!I20="",0,VALUE('Bin Count Data'!I20)),0)</f>
        <v>0</v>
      </c>
      <c r="J20" s="59">
        <f>IFERROR(IF('Bin Count Data'!J20="",0,VALUE('Bin Count Data'!J20)),0)</f>
        <v>0</v>
      </c>
      <c r="K20" s="6">
        <f>IFERROR(IF('Bin Count Data'!I20/MAX(BinCountData2)&gt;'Bin Count Data'!J20/MAX(BinCountData2),ABS(('Bin Count Data'!J20-'Bin Count Data'!I20)/'Bin Count Data'!I20),ABS(('Bin Count Data'!J20-'Bin Count Data'!I20)/'Bin Count Data'!J20)),0)</f>
        <v>0</v>
      </c>
      <c r="L20" s="61">
        <f>IFERROR(IF(AND('Bin Count Data'!I20&gt;0,'Bin Count Data'!I20='Bin Count Data'!J20),1,MAX('Bin Count Data'!I20,'Bin Count Data'!J20)/MAX(BinCountData2)),0)</f>
        <v>0</v>
      </c>
      <c r="N20" s="30" t="str">
        <f t="shared" si="2"/>
        <v/>
      </c>
      <c r="O20" s="60">
        <f>IFERROR(IF('Bin Count Data'!O20="",0,VALUE('Bin Count Data'!O20)),0)</f>
        <v>0</v>
      </c>
      <c r="P20" s="59">
        <f>IFERROR(IF('Bin Count Data'!P20="",0,VALUE('Bin Count Data'!P20)),0)</f>
        <v>0</v>
      </c>
      <c r="Q20" s="6">
        <f>IFERROR(IF('Bin Count Data'!O20/MAX(BinCountData3)&gt;'Bin Count Data'!P20/MAX(BinCountData3),ABS(('Bin Count Data'!P20-'Bin Count Data'!O20)/'Bin Count Data'!O20),ABS(('Bin Count Data'!P20-'Bin Count Data'!O20)/'Bin Count Data'!P20)),0)</f>
        <v>0</v>
      </c>
      <c r="R20" s="61">
        <f>IFERROR(IF(AND('Bin Count Data'!O20&gt;0,'Bin Count Data'!O20='Bin Count Data'!P20),1,MAX('Bin Count Data'!O20,'Bin Count Data'!P20)/MAX(BinCountData3)),0)</f>
        <v>0</v>
      </c>
      <c r="T20" s="30" t="str">
        <f t="shared" si="3"/>
        <v/>
      </c>
      <c r="U20" s="60">
        <f>IFERROR(IF('Bin Count Data'!U20="",0,VALUE('Bin Count Data'!U20)),0)</f>
        <v>0</v>
      </c>
      <c r="V20" s="59">
        <f>IFERROR(IF('Bin Count Data'!V20="",0,VALUE('Bin Count Data'!V20)),0)</f>
        <v>0</v>
      </c>
      <c r="W20" s="6">
        <f>IFERROR(IF('Bin Count Data'!U20/MAX(BinCountData4)&gt;'Bin Count Data'!V20/MAX(BinCountData4),ABS(('Bin Count Data'!V20-'Bin Count Data'!U20)/'Bin Count Data'!U20),ABS(('Bin Count Data'!V20-'Bin Count Data'!U20)/'Bin Count Data'!V20)),0)</f>
        <v>0</v>
      </c>
      <c r="X20" s="61">
        <f>IFERROR(IF(AND('Bin Count Data'!U20&gt;0,'Bin Count Data'!U20='Bin Count Data'!V20),1,MAX('Bin Count Data'!U20,'Bin Count Data'!V20)/MAX(BinCountData4)),0)</f>
        <v>0</v>
      </c>
      <c r="Z20" s="30" t="str">
        <f t="shared" si="4"/>
        <v/>
      </c>
      <c r="AA20" s="60">
        <f>IFERROR(IF('Bin Count Data'!AA20="",0,VALUE('Bin Count Data'!AA20)),0)</f>
        <v>0</v>
      </c>
      <c r="AB20" s="59">
        <f>IFERROR(IF('Bin Count Data'!AB20="",0,VALUE('Bin Count Data'!AB20)),0)</f>
        <v>0</v>
      </c>
      <c r="AC20" s="6">
        <f>IFERROR(IF('Bin Count Data'!AA20/MAX(BinCountData5)&gt;'Bin Count Data'!AB20/MAX(BinCountData5),ABS(('Bin Count Data'!AB20-'Bin Count Data'!AA20)/'Bin Count Data'!AA20),ABS(('Bin Count Data'!AB20-'Bin Count Data'!AA20)/'Bin Count Data'!AB20)),0)</f>
        <v>0</v>
      </c>
      <c r="AD20" s="61">
        <f>IFERROR(IF(AND('Bin Count Data'!AA20&gt;0,'Bin Count Data'!AA20='Bin Count Data'!AB20),1,MAX('Bin Count Data'!AA20,'Bin Count Data'!AB20)/MAX(BinCountData5)),0)</f>
        <v>0</v>
      </c>
      <c r="AF20" s="30" t="str">
        <f t="shared" si="5"/>
        <v/>
      </c>
      <c r="AG20" s="60">
        <f>IFERROR(IF('Bin Count Data'!AG20="",0,VALUE('Bin Count Data'!AG20)),0)</f>
        <v>0</v>
      </c>
      <c r="AH20" s="59">
        <f>IFERROR(IF('Bin Count Data'!AH20="",0,VALUE('Bin Count Data'!AH20)),0)</f>
        <v>0</v>
      </c>
      <c r="AI20" s="6">
        <f>IFERROR(IF('Bin Count Data'!AG20/MAX(BinCountData6)&gt;'Bin Count Data'!AH20/MAX(BinCountData6),ABS(('Bin Count Data'!AH20-'Bin Count Data'!AG20)/'Bin Count Data'!AG20),ABS(('Bin Count Data'!AH20-'Bin Count Data'!AG20)/'Bin Count Data'!AH20)),0)</f>
        <v>0</v>
      </c>
      <c r="AJ20" s="61">
        <f>IFERROR(IF(AND('Bin Count Data'!AG20&gt;0,'Bin Count Data'!AG20='Bin Count Data'!AH20),1,MAX('Bin Count Data'!AG20,'Bin Count Data'!AH20)/MAX(BinCountData6)),0)</f>
        <v>0</v>
      </c>
      <c r="AL20" s="30" t="str">
        <f t="shared" si="6"/>
        <v/>
      </c>
      <c r="AM20" s="60">
        <f>IFERROR(IF('Bin Count Data'!AM20="",0,VALUE('Bin Count Data'!AM20)),0)</f>
        <v>0</v>
      </c>
      <c r="AN20" s="59">
        <f>IFERROR(IF('Bin Count Data'!AN20="",0,VALUE('Bin Count Data'!AN20)),0)</f>
        <v>0</v>
      </c>
      <c r="AO20" s="6">
        <f>IFERROR(IF('Bin Count Data'!AM20/MAX(BinCountData7)&gt;'Bin Count Data'!AN20/MAX(BinCountData7),ABS(('Bin Count Data'!AN20-'Bin Count Data'!AM20)/'Bin Count Data'!AM20),ABS(('Bin Count Data'!AN20-'Bin Count Data'!AM20)/'Bin Count Data'!AN20)),0)</f>
        <v>0</v>
      </c>
      <c r="AP20" s="61">
        <f>IFERROR(IF(AND('Bin Count Data'!AM20&gt;0,'Bin Count Data'!AM20='Bin Count Data'!AN20),1,MAX('Bin Count Data'!AM20,'Bin Count Data'!AN20)/MAX(BinCountData7)),0)</f>
        <v>0</v>
      </c>
      <c r="AR20" s="30" t="str">
        <f t="shared" si="7"/>
        <v/>
      </c>
      <c r="AS20" s="60">
        <f>IFERROR(IF('Bin Count Data'!AS20="",0,VALUE('Bin Count Data'!AS20)),0)</f>
        <v>0</v>
      </c>
      <c r="AT20" s="59">
        <f>IFERROR(IF('Bin Count Data'!AT20="",0,VALUE('Bin Count Data'!AT20)),0)</f>
        <v>0</v>
      </c>
      <c r="AU20" s="6">
        <f>IFERROR(IF('Bin Count Data'!AS20/MAX(BinCountData8)&gt;'Bin Count Data'!AT20/MAX(BinCountData8),ABS(('Bin Count Data'!AT20-'Bin Count Data'!AS20)/'Bin Count Data'!AS20),ABS(('Bin Count Data'!AT20-'Bin Count Data'!AS20)/'Bin Count Data'!AT20)),0)</f>
        <v>0</v>
      </c>
      <c r="AV20" s="61">
        <f>IFERROR(IF(AND('Bin Count Data'!AS20&gt;0,'Bin Count Data'!AS20='Bin Count Data'!AT20),1,MAX('Bin Count Data'!AS20,'Bin Count Data'!AT20)/MAX(BinCountData8)),0)</f>
        <v>0</v>
      </c>
      <c r="AX20" s="30" t="str">
        <f t="shared" si="8"/>
        <v/>
      </c>
      <c r="AY20" s="60">
        <f>IFERROR(IF('Bin Count Data'!AY20="",0,VALUE('Bin Count Data'!AY20)),0)</f>
        <v>0</v>
      </c>
      <c r="AZ20" s="59">
        <f>IFERROR(IF('Bin Count Data'!AZ20="",0,VALUE('Bin Count Data'!AZ20)),0)</f>
        <v>0</v>
      </c>
      <c r="BA20" s="6">
        <f>IFERROR(IF('Bin Count Data'!AY20/MAX(BinCountData9)&gt;'Bin Count Data'!AZ20/MAX(BinCountData9),ABS(('Bin Count Data'!AZ20-'Bin Count Data'!AY20)/'Bin Count Data'!AY20),ABS(('Bin Count Data'!AZ20-'Bin Count Data'!AY20)/'Bin Count Data'!AZ20)),0)</f>
        <v>0</v>
      </c>
      <c r="BB20" s="61">
        <f>IFERROR(IF(AND('Bin Count Data'!AY20&gt;0,'Bin Count Data'!AY20='Bin Count Data'!AZ20),1,MAX('Bin Count Data'!AY20,'Bin Count Data'!AZ20)/MAX(BinCountData9)),0)</f>
        <v>0</v>
      </c>
      <c r="BD20" s="30" t="str">
        <f t="shared" si="9"/>
        <v/>
      </c>
      <c r="BE20" s="60">
        <f>IFERROR(IF('Bin Count Data'!BE20="",0,VALUE('Bin Count Data'!BE20)),0)</f>
        <v>0</v>
      </c>
      <c r="BF20" s="59">
        <f>IFERROR(IF('Bin Count Data'!BF20="",0,VALUE('Bin Count Data'!BF20)),0)</f>
        <v>0</v>
      </c>
      <c r="BG20" s="6">
        <f>IFERROR(IF('Bin Count Data'!BE20/MAX(BinCountData10)&gt;'Bin Count Data'!BF20/MAX(BinCountData10),ABS(('Bin Count Data'!BF20-'Bin Count Data'!BE20)/'Bin Count Data'!BE20),ABS(('Bin Count Data'!BF20-'Bin Count Data'!BE20)/'Bin Count Data'!BF20)),0)</f>
        <v>0</v>
      </c>
      <c r="BH20" s="61">
        <f>IFERROR(IF(AND('Bin Count Data'!BE20&gt;0,'Bin Count Data'!BE20='Bin Count Data'!BF20),1,MAX('Bin Count Data'!BE20,'Bin Count Data'!BF20)/MAX(BinCountData10)),0)</f>
        <v>0</v>
      </c>
      <c r="BJ20" s="30" t="str">
        <f t="shared" si="10"/>
        <v/>
      </c>
      <c r="BK20" s="60">
        <f>IFERROR(IF('Bin Count Data'!BK20="",0,VALUE('Bin Count Data'!BK20)),0)</f>
        <v>0</v>
      </c>
      <c r="BL20" s="59">
        <f>IFERROR(IF('Bin Count Data'!BL20="",0,VALUE('Bin Count Data'!BL20)),0)</f>
        <v>0</v>
      </c>
      <c r="BM20" s="6">
        <f>IFERROR(IF('Bin Count Data'!BK20/MAX(BinCountData11)&gt;'Bin Count Data'!BL20/MAX(BinCountData11),ABS(('Bin Count Data'!BL20-'Bin Count Data'!BK20)/'Bin Count Data'!BK20),ABS(('Bin Count Data'!BL20-'Bin Count Data'!BK20)/'Bin Count Data'!BL20)),0)</f>
        <v>0</v>
      </c>
      <c r="BN20" s="61">
        <f>IFERROR(IF(AND('Bin Count Data'!BK20&gt;0,'Bin Count Data'!BK20='Bin Count Data'!BL20),1,MAX('Bin Count Data'!BK20,'Bin Count Data'!BL20)/MAX(BinCountData11)),0)</f>
        <v>0</v>
      </c>
      <c r="BP20" s="30" t="str">
        <f t="shared" si="11"/>
        <v/>
      </c>
      <c r="BQ20" s="60">
        <f>IFERROR(IF('Bin Count Data'!BQ20="",0,VALUE('Bin Count Data'!BQ20)),0)</f>
        <v>0</v>
      </c>
      <c r="BR20" s="59">
        <f>IFERROR(IF('Bin Count Data'!BR20="",0,VALUE('Bin Count Data'!BR20)),0)</f>
        <v>0</v>
      </c>
      <c r="BS20" s="6">
        <f>IFERROR(IF('Bin Count Data'!BQ20/MAX(BinCountData12)&gt;'Bin Count Data'!BR20/MAX(BinCountData12),ABS(('Bin Count Data'!BR20-'Bin Count Data'!BQ20)/'Bin Count Data'!BQ20),ABS(('Bin Count Data'!BR20-'Bin Count Data'!BQ20)/'Bin Count Data'!BR20)),0)</f>
        <v>0</v>
      </c>
      <c r="BT20" s="61">
        <f>IFERROR(IF(AND('Bin Count Data'!BQ20&gt;0,'Bin Count Data'!BQ20='Bin Count Data'!BR20),1,MAX('Bin Count Data'!BQ20,'Bin Count Data'!BR20)/MAX(BinCountData12)),0)</f>
        <v>0</v>
      </c>
      <c r="BV20" s="30" t="str">
        <f t="shared" si="12"/>
        <v/>
      </c>
      <c r="BW20" s="60">
        <f>IFERROR(IF('Bin Count Data'!BW20="",0,VALUE('Bin Count Data'!BW20)),0)</f>
        <v>0</v>
      </c>
      <c r="BX20" s="59">
        <f>IFERROR(IF('Bin Count Data'!BX20="",0,VALUE('Bin Count Data'!BX20)),0)</f>
        <v>0</v>
      </c>
      <c r="BY20" s="6">
        <f>IFERROR(IF('Bin Count Data'!BW20/MAX(BinCountData13)&gt;'Bin Count Data'!BX20/MAX(BinCountData13),ABS(('Bin Count Data'!BX20-'Bin Count Data'!BW20)/'Bin Count Data'!BW20),ABS(('Bin Count Data'!BX20-'Bin Count Data'!BW20)/'Bin Count Data'!BX20)),0)</f>
        <v>0</v>
      </c>
      <c r="BZ20" s="61">
        <f>IFERROR(IF(AND('Bin Count Data'!BW20&gt;0,'Bin Count Data'!BW20='Bin Count Data'!BX20),1,MAX('Bin Count Data'!BW20,'Bin Count Data'!BX20)/MAX(BinCountData13)),0)</f>
        <v>0</v>
      </c>
      <c r="CB20" s="30" t="str">
        <f t="shared" si="13"/>
        <v/>
      </c>
      <c r="CC20" s="60">
        <f>IFERROR(IF('Bin Count Data'!CC20="",0,VALUE('Bin Count Data'!CC20)),0)</f>
        <v>0</v>
      </c>
      <c r="CD20" s="59">
        <f>IFERROR(IF('Bin Count Data'!CD20="",0,VALUE('Bin Count Data'!CD20)),0)</f>
        <v>0</v>
      </c>
      <c r="CE20" s="6">
        <f>IFERROR(IF('Bin Count Data'!CC20/MAX(BinCountData14)&gt;'Bin Count Data'!CD20/MAX(BinCountData14),ABS(('Bin Count Data'!CD20-'Bin Count Data'!CC20)/'Bin Count Data'!CC20),ABS(('Bin Count Data'!CD20-'Bin Count Data'!CC20)/'Bin Count Data'!CD20)),0)</f>
        <v>0</v>
      </c>
      <c r="CF20" s="61">
        <f>IFERROR(IF(AND('Bin Count Data'!CC20&gt;0,'Bin Count Data'!CC20='Bin Count Data'!CD20),1,MAX('Bin Count Data'!CC20,'Bin Count Data'!CD20)/MAX(BinCountData14)),0)</f>
        <v>0</v>
      </c>
      <c r="CH20" s="30" t="str">
        <f t="shared" si="14"/>
        <v/>
      </c>
      <c r="CI20" s="60">
        <f>IFERROR(IF('Bin Count Data'!CI20="",0,VALUE('Bin Count Data'!CI20)),0)</f>
        <v>0</v>
      </c>
      <c r="CJ20" s="59">
        <f>IFERROR(IF('Bin Count Data'!CJ20="",0,VALUE('Bin Count Data'!CJ20)),0)</f>
        <v>0</v>
      </c>
      <c r="CK20" s="6">
        <f>IFERROR(IF('Bin Count Data'!CI20/MAX(BinCountData15)&gt;'Bin Count Data'!CJ20/MAX(BinCountData15),ABS(('Bin Count Data'!CJ20-'Bin Count Data'!CI20)/'Bin Count Data'!CI20),ABS(('Bin Count Data'!CJ20-'Bin Count Data'!CI20)/'Bin Count Data'!CJ20)),0)</f>
        <v>0</v>
      </c>
      <c r="CL20" s="61">
        <f>IFERROR(IF(AND('Bin Count Data'!CI20&gt;0,'Bin Count Data'!CI20='Bin Count Data'!CJ20),1,MAX('Bin Count Data'!CI20,'Bin Count Data'!CJ20)/MAX(BinCountData15)),0)</f>
        <v>0</v>
      </c>
      <c r="CN20" s="30" t="str">
        <f t="shared" si="15"/>
        <v/>
      </c>
      <c r="CO20" s="60">
        <f>IFERROR(IF('Bin Count Data'!CO20="",0,VALUE('Bin Count Data'!CO20)),0)</f>
        <v>0</v>
      </c>
      <c r="CP20" s="59">
        <f>IFERROR(IF('Bin Count Data'!CP20="",0,VALUE('Bin Count Data'!CP20)),0)</f>
        <v>0</v>
      </c>
      <c r="CQ20" s="6">
        <f>IFERROR(IF('Bin Count Data'!CO20/MAX(BinCountData16)&gt;'Bin Count Data'!CP20/MAX(BinCountData16),ABS(('Bin Count Data'!CP20-'Bin Count Data'!CO20)/'Bin Count Data'!CO20),ABS(('Bin Count Data'!CP20-'Bin Count Data'!CO20)/'Bin Count Data'!CP20)),0)</f>
        <v>0</v>
      </c>
      <c r="CR20" s="61">
        <f>IFERROR(IF(AND('Bin Count Data'!CO20&gt;0,'Bin Count Data'!CO20='Bin Count Data'!CP20),1,MAX('Bin Count Data'!CO20,'Bin Count Data'!CP20)/MAX(BinCountData16)),0)</f>
        <v>0</v>
      </c>
      <c r="CT20" s="30" t="str">
        <f t="shared" si="16"/>
        <v/>
      </c>
      <c r="CU20" s="60">
        <f>IFERROR(IF('Bin Count Data'!CU20="",0,VALUE('Bin Count Data'!CU20)),0)</f>
        <v>0</v>
      </c>
      <c r="CV20" s="59">
        <f>IFERROR(IF('Bin Count Data'!CV20="",0,VALUE('Bin Count Data'!CV20)),0)</f>
        <v>0</v>
      </c>
      <c r="CW20" s="6">
        <f>IFERROR(IF('Bin Count Data'!CU20/MAX(BinCountData17)&gt;'Bin Count Data'!CV20/MAX(BinCountData17),ABS(('Bin Count Data'!CV20-'Bin Count Data'!CU20)/'Bin Count Data'!CU20),ABS(('Bin Count Data'!CV20-'Bin Count Data'!CU20)/'Bin Count Data'!CV20)),0)</f>
        <v>0</v>
      </c>
      <c r="CX20" s="61">
        <f>IFERROR(IF(AND('Bin Count Data'!CU20&gt;0,'Bin Count Data'!CU20='Bin Count Data'!CV20),1,MAX('Bin Count Data'!CU20,'Bin Count Data'!CV20)/MAX(BinCountData17)),0)</f>
        <v>0</v>
      </c>
      <c r="CY20" s="6"/>
      <c r="CZ20" s="30" t="str">
        <f t="shared" si="17"/>
        <v/>
      </c>
      <c r="DA20" s="60">
        <f>IFERROR(IF('Bin Count Data'!DA20="",0,VALUE('Bin Count Data'!DA20)),0)</f>
        <v>0</v>
      </c>
      <c r="DB20" s="59">
        <f>IFERROR(IF('Bin Count Data'!DB20="",0,VALUE('Bin Count Data'!DB20)),0)</f>
        <v>0</v>
      </c>
      <c r="DC20" s="6">
        <f>IFERROR(IF('Bin Count Data'!DA20/MAX(BinCountData18)&gt;'Bin Count Data'!DB20/MAX(BinCountData18),ABS(('Bin Count Data'!DB20-'Bin Count Data'!DA20)/'Bin Count Data'!DA20),ABS(('Bin Count Data'!DB20-'Bin Count Data'!DA20)/'Bin Count Data'!DB20)),0)</f>
        <v>0</v>
      </c>
      <c r="DD20" s="61">
        <f>IFERROR(IF(AND('Bin Count Data'!DA20&gt;0,'Bin Count Data'!DA20='Bin Count Data'!DB20),1,MAX('Bin Count Data'!DA20,'Bin Count Data'!DB20)/MAX(BinCountData18)),0)</f>
        <v>0</v>
      </c>
      <c r="DE20" s="6"/>
      <c r="DF20" s="30" t="str">
        <f t="shared" si="18"/>
        <v/>
      </c>
      <c r="DG20" s="60">
        <f>IFERROR(IF('Bin Count Data'!DG20="",0,VALUE('Bin Count Data'!DG20)),0)</f>
        <v>0</v>
      </c>
      <c r="DH20" s="59">
        <f>IFERROR(IF('Bin Count Data'!DH20="",0,VALUE('Bin Count Data'!DH20)),0)</f>
        <v>0</v>
      </c>
      <c r="DI20" s="6">
        <f>IFERROR(IF('Bin Count Data'!DG20/MAX(BinCountData19)&gt;'Bin Count Data'!DH20/MAX(BinCountData19),ABS(('Bin Count Data'!DH20-'Bin Count Data'!DG20)/'Bin Count Data'!DG20),ABS(('Bin Count Data'!DH20-'Bin Count Data'!DG20)/'Bin Count Data'!DH20)),0)</f>
        <v>0</v>
      </c>
      <c r="DJ20" s="61">
        <f>IFERROR(IF(AND('Bin Count Data'!DG20&gt;0,'Bin Count Data'!DG20='Bin Count Data'!DH20),1,MAX('Bin Count Data'!DG20,'Bin Count Data'!DH20)/MAX(BinCountData19)),0)</f>
        <v>0</v>
      </c>
      <c r="DK20" s="6"/>
      <c r="DL20" s="30" t="str">
        <f t="shared" si="19"/>
        <v/>
      </c>
      <c r="DM20" s="60">
        <f>IFERROR(IF('Bin Count Data'!DM20="",0,VALUE('Bin Count Data'!DM20)),0)</f>
        <v>0</v>
      </c>
      <c r="DN20" s="59">
        <f>IFERROR(IF('Bin Count Data'!DN20="",0,VALUE('Bin Count Data'!DN20)),0)</f>
        <v>0</v>
      </c>
      <c r="DO20" s="6">
        <f>IFERROR(IF('Bin Count Data'!DM20/MAX(BinCountData20)&gt;'Bin Count Data'!DN20/MAX(BinCountData20),ABS(('Bin Count Data'!DN20-'Bin Count Data'!DM20)/'Bin Count Data'!DM20),ABS(('Bin Count Data'!DN20-'Bin Count Data'!DM20)/'Bin Count Data'!DN20)),0)</f>
        <v>0</v>
      </c>
      <c r="DP20" s="61">
        <f>IFERROR(IF(AND('Bin Count Data'!DM20&gt;0,'Bin Count Data'!DM20='Bin Count Data'!DN20),1,MAX('Bin Count Data'!DM20,'Bin Count Data'!DN20)/MAX(BinCountData20)),0)</f>
        <v>0</v>
      </c>
    </row>
    <row r="21" spans="2:120" ht="14.25">
      <c r="B21" s="30" t="str">
        <f t="shared" si="0"/>
        <v/>
      </c>
      <c r="C21" s="60">
        <f>IFERROR(IF('Bin Count Data'!C21="",0,VALUE('Bin Count Data'!C21)),0)</f>
        <v>0</v>
      </c>
      <c r="D21" s="59">
        <f>IFERROR(IF('Bin Count Data'!D21="",0,VALUE('Bin Count Data'!D21)),0)</f>
        <v>0</v>
      </c>
      <c r="E21" s="6">
        <f>IFERROR(IF('Bin Count Data'!C21/MAX(BinCountData1)&gt;'Bin Count Data'!D21/MAX(BinCountData1),ABS(('Bin Count Data'!D21-'Bin Count Data'!C21)/'Bin Count Data'!C21),ABS(('Bin Count Data'!D21-'Bin Count Data'!C21)/'Bin Count Data'!D21)),0)</f>
        <v>0</v>
      </c>
      <c r="F21" s="61">
        <f>IFERROR(IF(AND('Bin Count Data'!C21&gt;0,'Bin Count Data'!C21='Bin Count Data'!D21),1,MAX('Bin Count Data'!C21,'Bin Count Data'!D21)/MAX(BinCountData1)),0)</f>
        <v>0</v>
      </c>
      <c r="G21" s="53"/>
      <c r="H21" s="30" t="str">
        <f t="shared" si="1"/>
        <v/>
      </c>
      <c r="I21" s="60">
        <f>IFERROR(IF('Bin Count Data'!I21="",0,VALUE('Bin Count Data'!I21)),0)</f>
        <v>0</v>
      </c>
      <c r="J21" s="59">
        <f>IFERROR(IF('Bin Count Data'!J21="",0,VALUE('Bin Count Data'!J21)),0)</f>
        <v>0</v>
      </c>
      <c r="K21" s="6">
        <f>IFERROR(IF('Bin Count Data'!I21/MAX(BinCountData2)&gt;'Bin Count Data'!J21/MAX(BinCountData2),ABS(('Bin Count Data'!J21-'Bin Count Data'!I21)/'Bin Count Data'!I21),ABS(('Bin Count Data'!J21-'Bin Count Data'!I21)/'Bin Count Data'!J21)),0)</f>
        <v>0</v>
      </c>
      <c r="L21" s="61">
        <f>IFERROR(IF(AND('Bin Count Data'!I21&gt;0,'Bin Count Data'!I21='Bin Count Data'!J21),1,MAX('Bin Count Data'!I21,'Bin Count Data'!J21)/MAX(BinCountData2)),0)</f>
        <v>0</v>
      </c>
      <c r="N21" s="30" t="str">
        <f t="shared" si="2"/>
        <v/>
      </c>
      <c r="O21" s="60">
        <f>IFERROR(IF('Bin Count Data'!O21="",0,VALUE('Bin Count Data'!O21)),0)</f>
        <v>0</v>
      </c>
      <c r="P21" s="59">
        <f>IFERROR(IF('Bin Count Data'!P21="",0,VALUE('Bin Count Data'!P21)),0)</f>
        <v>0</v>
      </c>
      <c r="Q21" s="6">
        <f>IFERROR(IF('Bin Count Data'!O21/MAX(BinCountData3)&gt;'Bin Count Data'!P21/MAX(BinCountData3),ABS(('Bin Count Data'!P21-'Bin Count Data'!O21)/'Bin Count Data'!O21),ABS(('Bin Count Data'!P21-'Bin Count Data'!O21)/'Bin Count Data'!P21)),0)</f>
        <v>0</v>
      </c>
      <c r="R21" s="61">
        <f>IFERROR(IF(AND('Bin Count Data'!O21&gt;0,'Bin Count Data'!O21='Bin Count Data'!P21),1,MAX('Bin Count Data'!O21,'Bin Count Data'!P21)/MAX(BinCountData3)),0)</f>
        <v>0</v>
      </c>
      <c r="T21" s="30" t="str">
        <f t="shared" si="3"/>
        <v/>
      </c>
      <c r="U21" s="60">
        <f>IFERROR(IF('Bin Count Data'!U21="",0,VALUE('Bin Count Data'!U21)),0)</f>
        <v>0</v>
      </c>
      <c r="V21" s="59">
        <f>IFERROR(IF('Bin Count Data'!V21="",0,VALUE('Bin Count Data'!V21)),0)</f>
        <v>0</v>
      </c>
      <c r="W21" s="6">
        <f>IFERROR(IF('Bin Count Data'!U21/MAX(BinCountData4)&gt;'Bin Count Data'!V21/MAX(BinCountData4),ABS(('Bin Count Data'!V21-'Bin Count Data'!U21)/'Bin Count Data'!U21),ABS(('Bin Count Data'!V21-'Bin Count Data'!U21)/'Bin Count Data'!V21)),0)</f>
        <v>0</v>
      </c>
      <c r="X21" s="61">
        <f>IFERROR(IF(AND('Bin Count Data'!U21&gt;0,'Bin Count Data'!U21='Bin Count Data'!V21),1,MAX('Bin Count Data'!U21,'Bin Count Data'!V21)/MAX(BinCountData4)),0)</f>
        <v>0</v>
      </c>
      <c r="Z21" s="30" t="str">
        <f t="shared" si="4"/>
        <v/>
      </c>
      <c r="AA21" s="60">
        <f>IFERROR(IF('Bin Count Data'!AA21="",0,VALUE('Bin Count Data'!AA21)),0)</f>
        <v>0</v>
      </c>
      <c r="AB21" s="59">
        <f>IFERROR(IF('Bin Count Data'!AB21="",0,VALUE('Bin Count Data'!AB21)),0)</f>
        <v>0</v>
      </c>
      <c r="AC21" s="6">
        <f>IFERROR(IF('Bin Count Data'!AA21/MAX(BinCountData5)&gt;'Bin Count Data'!AB21/MAX(BinCountData5),ABS(('Bin Count Data'!AB21-'Bin Count Data'!AA21)/'Bin Count Data'!AA21),ABS(('Bin Count Data'!AB21-'Bin Count Data'!AA21)/'Bin Count Data'!AB21)),0)</f>
        <v>0</v>
      </c>
      <c r="AD21" s="61">
        <f>IFERROR(IF(AND('Bin Count Data'!AA21&gt;0,'Bin Count Data'!AA21='Bin Count Data'!AB21),1,MAX('Bin Count Data'!AA21,'Bin Count Data'!AB21)/MAX(BinCountData5)),0)</f>
        <v>0</v>
      </c>
      <c r="AF21" s="30" t="str">
        <f t="shared" si="5"/>
        <v/>
      </c>
      <c r="AG21" s="60">
        <f>IFERROR(IF('Bin Count Data'!AG21="",0,VALUE('Bin Count Data'!AG21)),0)</f>
        <v>0</v>
      </c>
      <c r="AH21" s="59">
        <f>IFERROR(IF('Bin Count Data'!AH21="",0,VALUE('Bin Count Data'!AH21)),0)</f>
        <v>0</v>
      </c>
      <c r="AI21" s="6">
        <f>IFERROR(IF('Bin Count Data'!AG21/MAX(BinCountData6)&gt;'Bin Count Data'!AH21/MAX(BinCountData6),ABS(('Bin Count Data'!AH21-'Bin Count Data'!AG21)/'Bin Count Data'!AG21),ABS(('Bin Count Data'!AH21-'Bin Count Data'!AG21)/'Bin Count Data'!AH21)),0)</f>
        <v>0</v>
      </c>
      <c r="AJ21" s="61">
        <f>IFERROR(IF(AND('Bin Count Data'!AG21&gt;0,'Bin Count Data'!AG21='Bin Count Data'!AH21),1,MAX('Bin Count Data'!AG21,'Bin Count Data'!AH21)/MAX(BinCountData6)),0)</f>
        <v>0</v>
      </c>
      <c r="AL21" s="30" t="str">
        <f t="shared" si="6"/>
        <v/>
      </c>
      <c r="AM21" s="60">
        <f>IFERROR(IF('Bin Count Data'!AM21="",0,VALUE('Bin Count Data'!AM21)),0)</f>
        <v>0</v>
      </c>
      <c r="AN21" s="59">
        <f>IFERROR(IF('Bin Count Data'!AN21="",0,VALUE('Bin Count Data'!AN21)),0)</f>
        <v>0</v>
      </c>
      <c r="AO21" s="6">
        <f>IFERROR(IF('Bin Count Data'!AM21/MAX(BinCountData7)&gt;'Bin Count Data'!AN21/MAX(BinCountData7),ABS(('Bin Count Data'!AN21-'Bin Count Data'!AM21)/'Bin Count Data'!AM21),ABS(('Bin Count Data'!AN21-'Bin Count Data'!AM21)/'Bin Count Data'!AN21)),0)</f>
        <v>0</v>
      </c>
      <c r="AP21" s="61">
        <f>IFERROR(IF(AND('Bin Count Data'!AM21&gt;0,'Bin Count Data'!AM21='Bin Count Data'!AN21),1,MAX('Bin Count Data'!AM21,'Bin Count Data'!AN21)/MAX(BinCountData7)),0)</f>
        <v>0</v>
      </c>
      <c r="AR21" s="30" t="str">
        <f t="shared" si="7"/>
        <v/>
      </c>
      <c r="AS21" s="60">
        <f>IFERROR(IF('Bin Count Data'!AS21="",0,VALUE('Bin Count Data'!AS21)),0)</f>
        <v>0</v>
      </c>
      <c r="AT21" s="59">
        <f>IFERROR(IF('Bin Count Data'!AT21="",0,VALUE('Bin Count Data'!AT21)),0)</f>
        <v>0</v>
      </c>
      <c r="AU21" s="6">
        <f>IFERROR(IF('Bin Count Data'!AS21/MAX(BinCountData8)&gt;'Bin Count Data'!AT21/MAX(BinCountData8),ABS(('Bin Count Data'!AT21-'Bin Count Data'!AS21)/'Bin Count Data'!AS21),ABS(('Bin Count Data'!AT21-'Bin Count Data'!AS21)/'Bin Count Data'!AT21)),0)</f>
        <v>0</v>
      </c>
      <c r="AV21" s="61">
        <f>IFERROR(IF(AND('Bin Count Data'!AS21&gt;0,'Bin Count Data'!AS21='Bin Count Data'!AT21),1,MAX('Bin Count Data'!AS21,'Bin Count Data'!AT21)/MAX(BinCountData8)),0)</f>
        <v>0</v>
      </c>
      <c r="AX21" s="30" t="str">
        <f t="shared" si="8"/>
        <v/>
      </c>
      <c r="AY21" s="60">
        <f>IFERROR(IF('Bin Count Data'!AY21="",0,VALUE('Bin Count Data'!AY21)),0)</f>
        <v>0</v>
      </c>
      <c r="AZ21" s="59">
        <f>IFERROR(IF('Bin Count Data'!AZ21="",0,VALUE('Bin Count Data'!AZ21)),0)</f>
        <v>0</v>
      </c>
      <c r="BA21" s="6">
        <f>IFERROR(IF('Bin Count Data'!AY21/MAX(BinCountData9)&gt;'Bin Count Data'!AZ21/MAX(BinCountData9),ABS(('Bin Count Data'!AZ21-'Bin Count Data'!AY21)/'Bin Count Data'!AY21),ABS(('Bin Count Data'!AZ21-'Bin Count Data'!AY21)/'Bin Count Data'!AZ21)),0)</f>
        <v>0</v>
      </c>
      <c r="BB21" s="61">
        <f>IFERROR(IF(AND('Bin Count Data'!AY21&gt;0,'Bin Count Data'!AY21='Bin Count Data'!AZ21),1,MAX('Bin Count Data'!AY21,'Bin Count Data'!AZ21)/MAX(BinCountData9)),0)</f>
        <v>0</v>
      </c>
      <c r="BD21" s="30" t="str">
        <f t="shared" si="9"/>
        <v/>
      </c>
      <c r="BE21" s="60">
        <f>IFERROR(IF('Bin Count Data'!BE21="",0,VALUE('Bin Count Data'!BE21)),0)</f>
        <v>0</v>
      </c>
      <c r="BF21" s="59">
        <f>IFERROR(IF('Bin Count Data'!BF21="",0,VALUE('Bin Count Data'!BF21)),0)</f>
        <v>0</v>
      </c>
      <c r="BG21" s="6">
        <f>IFERROR(IF('Bin Count Data'!BE21/MAX(BinCountData10)&gt;'Bin Count Data'!BF21/MAX(BinCountData10),ABS(('Bin Count Data'!BF21-'Bin Count Data'!BE21)/'Bin Count Data'!BE21),ABS(('Bin Count Data'!BF21-'Bin Count Data'!BE21)/'Bin Count Data'!BF21)),0)</f>
        <v>0</v>
      </c>
      <c r="BH21" s="61">
        <f>IFERROR(IF(AND('Bin Count Data'!BE21&gt;0,'Bin Count Data'!BE21='Bin Count Data'!BF21),1,MAX('Bin Count Data'!BE21,'Bin Count Data'!BF21)/MAX(BinCountData10)),0)</f>
        <v>0</v>
      </c>
      <c r="BJ21" s="30" t="str">
        <f t="shared" si="10"/>
        <v/>
      </c>
      <c r="BK21" s="60">
        <f>IFERROR(IF('Bin Count Data'!BK21="",0,VALUE('Bin Count Data'!BK21)),0)</f>
        <v>0</v>
      </c>
      <c r="BL21" s="59">
        <f>IFERROR(IF('Bin Count Data'!BL21="",0,VALUE('Bin Count Data'!BL21)),0)</f>
        <v>0</v>
      </c>
      <c r="BM21" s="6">
        <f>IFERROR(IF('Bin Count Data'!BK21/MAX(BinCountData11)&gt;'Bin Count Data'!BL21/MAX(BinCountData11),ABS(('Bin Count Data'!BL21-'Bin Count Data'!BK21)/'Bin Count Data'!BK21),ABS(('Bin Count Data'!BL21-'Bin Count Data'!BK21)/'Bin Count Data'!BL21)),0)</f>
        <v>0</v>
      </c>
      <c r="BN21" s="61">
        <f>IFERROR(IF(AND('Bin Count Data'!BK21&gt;0,'Bin Count Data'!BK21='Bin Count Data'!BL21),1,MAX('Bin Count Data'!BK21,'Bin Count Data'!BL21)/MAX(BinCountData11)),0)</f>
        <v>0</v>
      </c>
      <c r="BP21" s="30" t="str">
        <f t="shared" si="11"/>
        <v/>
      </c>
      <c r="BQ21" s="60">
        <f>IFERROR(IF('Bin Count Data'!BQ21="",0,VALUE('Bin Count Data'!BQ21)),0)</f>
        <v>0</v>
      </c>
      <c r="BR21" s="59">
        <f>IFERROR(IF('Bin Count Data'!BR21="",0,VALUE('Bin Count Data'!BR21)),0)</f>
        <v>0</v>
      </c>
      <c r="BS21" s="6">
        <f>IFERROR(IF('Bin Count Data'!BQ21/MAX(BinCountData12)&gt;'Bin Count Data'!BR21/MAX(BinCountData12),ABS(('Bin Count Data'!BR21-'Bin Count Data'!BQ21)/'Bin Count Data'!BQ21),ABS(('Bin Count Data'!BR21-'Bin Count Data'!BQ21)/'Bin Count Data'!BR21)),0)</f>
        <v>0</v>
      </c>
      <c r="BT21" s="61">
        <f>IFERROR(IF(AND('Bin Count Data'!BQ21&gt;0,'Bin Count Data'!BQ21='Bin Count Data'!BR21),1,MAX('Bin Count Data'!BQ21,'Bin Count Data'!BR21)/MAX(BinCountData12)),0)</f>
        <v>0</v>
      </c>
      <c r="BV21" s="30" t="str">
        <f t="shared" si="12"/>
        <v/>
      </c>
      <c r="BW21" s="60">
        <f>IFERROR(IF('Bin Count Data'!BW21="",0,VALUE('Bin Count Data'!BW21)),0)</f>
        <v>0</v>
      </c>
      <c r="BX21" s="59">
        <f>IFERROR(IF('Bin Count Data'!BX21="",0,VALUE('Bin Count Data'!BX21)),0)</f>
        <v>0</v>
      </c>
      <c r="BY21" s="6">
        <f>IFERROR(IF('Bin Count Data'!BW21/MAX(BinCountData13)&gt;'Bin Count Data'!BX21/MAX(BinCountData13),ABS(('Bin Count Data'!BX21-'Bin Count Data'!BW21)/'Bin Count Data'!BW21),ABS(('Bin Count Data'!BX21-'Bin Count Data'!BW21)/'Bin Count Data'!BX21)),0)</f>
        <v>0</v>
      </c>
      <c r="BZ21" s="61">
        <f>IFERROR(IF(AND('Bin Count Data'!BW21&gt;0,'Bin Count Data'!BW21='Bin Count Data'!BX21),1,MAX('Bin Count Data'!BW21,'Bin Count Data'!BX21)/MAX(BinCountData13)),0)</f>
        <v>0</v>
      </c>
      <c r="CB21" s="30" t="str">
        <f t="shared" si="13"/>
        <v/>
      </c>
      <c r="CC21" s="60">
        <f>IFERROR(IF('Bin Count Data'!CC21="",0,VALUE('Bin Count Data'!CC21)),0)</f>
        <v>0</v>
      </c>
      <c r="CD21" s="59">
        <f>IFERROR(IF('Bin Count Data'!CD21="",0,VALUE('Bin Count Data'!CD21)),0)</f>
        <v>0</v>
      </c>
      <c r="CE21" s="6">
        <f>IFERROR(IF('Bin Count Data'!CC21/MAX(BinCountData14)&gt;'Bin Count Data'!CD21/MAX(BinCountData14),ABS(('Bin Count Data'!CD21-'Bin Count Data'!CC21)/'Bin Count Data'!CC21),ABS(('Bin Count Data'!CD21-'Bin Count Data'!CC21)/'Bin Count Data'!CD21)),0)</f>
        <v>0</v>
      </c>
      <c r="CF21" s="61">
        <f>IFERROR(IF(AND('Bin Count Data'!CC21&gt;0,'Bin Count Data'!CC21='Bin Count Data'!CD21),1,MAX('Bin Count Data'!CC21,'Bin Count Data'!CD21)/MAX(BinCountData14)),0)</f>
        <v>0</v>
      </c>
      <c r="CH21" s="30" t="str">
        <f t="shared" si="14"/>
        <v/>
      </c>
      <c r="CI21" s="60">
        <f>IFERROR(IF('Bin Count Data'!CI21="",0,VALUE('Bin Count Data'!CI21)),0)</f>
        <v>0</v>
      </c>
      <c r="CJ21" s="59">
        <f>IFERROR(IF('Bin Count Data'!CJ21="",0,VALUE('Bin Count Data'!CJ21)),0)</f>
        <v>0</v>
      </c>
      <c r="CK21" s="6">
        <f>IFERROR(IF('Bin Count Data'!CI21/MAX(BinCountData15)&gt;'Bin Count Data'!CJ21/MAX(BinCountData15),ABS(('Bin Count Data'!CJ21-'Bin Count Data'!CI21)/'Bin Count Data'!CI21),ABS(('Bin Count Data'!CJ21-'Bin Count Data'!CI21)/'Bin Count Data'!CJ21)),0)</f>
        <v>0</v>
      </c>
      <c r="CL21" s="61">
        <f>IFERROR(IF(AND('Bin Count Data'!CI21&gt;0,'Bin Count Data'!CI21='Bin Count Data'!CJ21),1,MAX('Bin Count Data'!CI21,'Bin Count Data'!CJ21)/MAX(BinCountData15)),0)</f>
        <v>0</v>
      </c>
      <c r="CN21" s="30" t="str">
        <f t="shared" si="15"/>
        <v/>
      </c>
      <c r="CO21" s="60">
        <f>IFERROR(IF('Bin Count Data'!CO21="",0,VALUE('Bin Count Data'!CO21)),0)</f>
        <v>0</v>
      </c>
      <c r="CP21" s="59">
        <f>IFERROR(IF('Bin Count Data'!CP21="",0,VALUE('Bin Count Data'!CP21)),0)</f>
        <v>0</v>
      </c>
      <c r="CQ21" s="6">
        <f>IFERROR(IF('Bin Count Data'!CO21/MAX(BinCountData16)&gt;'Bin Count Data'!CP21/MAX(BinCountData16),ABS(('Bin Count Data'!CP21-'Bin Count Data'!CO21)/'Bin Count Data'!CO21),ABS(('Bin Count Data'!CP21-'Bin Count Data'!CO21)/'Bin Count Data'!CP21)),0)</f>
        <v>0</v>
      </c>
      <c r="CR21" s="61">
        <f>IFERROR(IF(AND('Bin Count Data'!CO21&gt;0,'Bin Count Data'!CO21='Bin Count Data'!CP21),1,MAX('Bin Count Data'!CO21,'Bin Count Data'!CP21)/MAX(BinCountData16)),0)</f>
        <v>0</v>
      </c>
      <c r="CT21" s="30" t="str">
        <f t="shared" si="16"/>
        <v/>
      </c>
      <c r="CU21" s="60">
        <f>IFERROR(IF('Bin Count Data'!CU21="",0,VALUE('Bin Count Data'!CU21)),0)</f>
        <v>0</v>
      </c>
      <c r="CV21" s="59">
        <f>IFERROR(IF('Bin Count Data'!CV21="",0,VALUE('Bin Count Data'!CV21)),0)</f>
        <v>0</v>
      </c>
      <c r="CW21" s="6">
        <f>IFERROR(IF('Bin Count Data'!CU21/MAX(BinCountData17)&gt;'Bin Count Data'!CV21/MAX(BinCountData17),ABS(('Bin Count Data'!CV21-'Bin Count Data'!CU21)/'Bin Count Data'!CU21),ABS(('Bin Count Data'!CV21-'Bin Count Data'!CU21)/'Bin Count Data'!CV21)),0)</f>
        <v>0</v>
      </c>
      <c r="CX21" s="61">
        <f>IFERROR(IF(AND('Bin Count Data'!CU21&gt;0,'Bin Count Data'!CU21='Bin Count Data'!CV21),1,MAX('Bin Count Data'!CU21,'Bin Count Data'!CV21)/MAX(BinCountData17)),0)</f>
        <v>0</v>
      </c>
      <c r="CY21" s="6"/>
      <c r="CZ21" s="30" t="str">
        <f t="shared" si="17"/>
        <v/>
      </c>
      <c r="DA21" s="60">
        <f>IFERROR(IF('Bin Count Data'!DA21="",0,VALUE('Bin Count Data'!DA21)),0)</f>
        <v>0</v>
      </c>
      <c r="DB21" s="59">
        <f>IFERROR(IF('Bin Count Data'!DB21="",0,VALUE('Bin Count Data'!DB21)),0)</f>
        <v>0</v>
      </c>
      <c r="DC21" s="6">
        <f>IFERROR(IF('Bin Count Data'!DA21/MAX(BinCountData18)&gt;'Bin Count Data'!DB21/MAX(BinCountData18),ABS(('Bin Count Data'!DB21-'Bin Count Data'!DA21)/'Bin Count Data'!DA21),ABS(('Bin Count Data'!DB21-'Bin Count Data'!DA21)/'Bin Count Data'!DB21)),0)</f>
        <v>0</v>
      </c>
      <c r="DD21" s="61">
        <f>IFERROR(IF(AND('Bin Count Data'!DA21&gt;0,'Bin Count Data'!DA21='Bin Count Data'!DB21),1,MAX('Bin Count Data'!DA21,'Bin Count Data'!DB21)/MAX(BinCountData18)),0)</f>
        <v>0</v>
      </c>
      <c r="DE21" s="6"/>
      <c r="DF21" s="30" t="str">
        <f t="shared" si="18"/>
        <v/>
      </c>
      <c r="DG21" s="60">
        <f>IFERROR(IF('Bin Count Data'!DG21="",0,VALUE('Bin Count Data'!DG21)),0)</f>
        <v>0</v>
      </c>
      <c r="DH21" s="59">
        <f>IFERROR(IF('Bin Count Data'!DH21="",0,VALUE('Bin Count Data'!DH21)),0)</f>
        <v>0</v>
      </c>
      <c r="DI21" s="6">
        <f>IFERROR(IF('Bin Count Data'!DG21/MAX(BinCountData19)&gt;'Bin Count Data'!DH21/MAX(BinCountData19),ABS(('Bin Count Data'!DH21-'Bin Count Data'!DG21)/'Bin Count Data'!DG21),ABS(('Bin Count Data'!DH21-'Bin Count Data'!DG21)/'Bin Count Data'!DH21)),0)</f>
        <v>0</v>
      </c>
      <c r="DJ21" s="61">
        <f>IFERROR(IF(AND('Bin Count Data'!DG21&gt;0,'Bin Count Data'!DG21='Bin Count Data'!DH21),1,MAX('Bin Count Data'!DG21,'Bin Count Data'!DH21)/MAX(BinCountData19)),0)</f>
        <v>0</v>
      </c>
      <c r="DK21" s="6"/>
      <c r="DL21" s="30" t="str">
        <f t="shared" si="19"/>
        <v/>
      </c>
      <c r="DM21" s="60">
        <f>IFERROR(IF('Bin Count Data'!DM21="",0,VALUE('Bin Count Data'!DM21)),0)</f>
        <v>0</v>
      </c>
      <c r="DN21" s="59">
        <f>IFERROR(IF('Bin Count Data'!DN21="",0,VALUE('Bin Count Data'!DN21)),0)</f>
        <v>0</v>
      </c>
      <c r="DO21" s="6">
        <f>IFERROR(IF('Bin Count Data'!DM21/MAX(BinCountData20)&gt;'Bin Count Data'!DN21/MAX(BinCountData20),ABS(('Bin Count Data'!DN21-'Bin Count Data'!DM21)/'Bin Count Data'!DM21),ABS(('Bin Count Data'!DN21-'Bin Count Data'!DM21)/'Bin Count Data'!DN21)),0)</f>
        <v>0</v>
      </c>
      <c r="DP21" s="61">
        <f>IFERROR(IF(AND('Bin Count Data'!DM21&gt;0,'Bin Count Data'!DM21='Bin Count Data'!DN21),1,MAX('Bin Count Data'!DM21,'Bin Count Data'!DN21)/MAX(BinCountData20)),0)</f>
        <v>0</v>
      </c>
    </row>
    <row r="22" spans="2:120" ht="14.25">
      <c r="B22" s="30" t="str">
        <f t="shared" si="0"/>
        <v/>
      </c>
      <c r="C22" s="60">
        <f>IFERROR(IF('Bin Count Data'!C22="",0,VALUE('Bin Count Data'!C22)),0)</f>
        <v>0</v>
      </c>
      <c r="D22" s="59">
        <f>IFERROR(IF('Bin Count Data'!D22="",0,VALUE('Bin Count Data'!D22)),0)</f>
        <v>0</v>
      </c>
      <c r="E22" s="6">
        <f>IFERROR(IF('Bin Count Data'!C22/MAX(BinCountData1)&gt;'Bin Count Data'!D22/MAX(BinCountData1),ABS(('Bin Count Data'!D22-'Bin Count Data'!C22)/'Bin Count Data'!C22),ABS(('Bin Count Data'!D22-'Bin Count Data'!C22)/'Bin Count Data'!D22)),0)</f>
        <v>0</v>
      </c>
      <c r="F22" s="61">
        <f>IFERROR(IF(AND('Bin Count Data'!C22&gt;0,'Bin Count Data'!C22='Bin Count Data'!D22),1,MAX('Bin Count Data'!C22,'Bin Count Data'!D22)/MAX(BinCountData1)),0)</f>
        <v>0</v>
      </c>
      <c r="G22" s="53"/>
      <c r="H22" s="30" t="str">
        <f t="shared" si="1"/>
        <v/>
      </c>
      <c r="I22" s="60">
        <f>IFERROR(IF('Bin Count Data'!I22="",0,VALUE('Bin Count Data'!I22)),0)</f>
        <v>0</v>
      </c>
      <c r="J22" s="59">
        <f>IFERROR(IF('Bin Count Data'!J22="",0,VALUE('Bin Count Data'!J22)),0)</f>
        <v>0</v>
      </c>
      <c r="K22" s="6">
        <f>IFERROR(IF('Bin Count Data'!I22/MAX(BinCountData2)&gt;'Bin Count Data'!J22/MAX(BinCountData2),ABS(('Bin Count Data'!J22-'Bin Count Data'!I22)/'Bin Count Data'!I22),ABS(('Bin Count Data'!J22-'Bin Count Data'!I22)/'Bin Count Data'!J22)),0)</f>
        <v>0</v>
      </c>
      <c r="L22" s="61">
        <f>IFERROR(IF(AND('Bin Count Data'!I22&gt;0,'Bin Count Data'!I22='Bin Count Data'!J22),1,MAX('Bin Count Data'!I22,'Bin Count Data'!J22)/MAX(BinCountData2)),0)</f>
        <v>0</v>
      </c>
      <c r="N22" s="30" t="str">
        <f t="shared" si="2"/>
        <v/>
      </c>
      <c r="O22" s="60">
        <f>IFERROR(IF('Bin Count Data'!O22="",0,VALUE('Bin Count Data'!O22)),0)</f>
        <v>0</v>
      </c>
      <c r="P22" s="59">
        <f>IFERROR(IF('Bin Count Data'!P22="",0,VALUE('Bin Count Data'!P22)),0)</f>
        <v>0</v>
      </c>
      <c r="Q22" s="6">
        <f>IFERROR(IF('Bin Count Data'!O22/MAX(BinCountData3)&gt;'Bin Count Data'!P22/MAX(BinCountData3),ABS(('Bin Count Data'!P22-'Bin Count Data'!O22)/'Bin Count Data'!O22),ABS(('Bin Count Data'!P22-'Bin Count Data'!O22)/'Bin Count Data'!P22)),0)</f>
        <v>0</v>
      </c>
      <c r="R22" s="61">
        <f>IFERROR(IF(AND('Bin Count Data'!O22&gt;0,'Bin Count Data'!O22='Bin Count Data'!P22),1,MAX('Bin Count Data'!O22,'Bin Count Data'!P22)/MAX(BinCountData3)),0)</f>
        <v>0</v>
      </c>
      <c r="T22" s="30" t="str">
        <f t="shared" si="3"/>
        <v/>
      </c>
      <c r="U22" s="60">
        <f>IFERROR(IF('Bin Count Data'!U22="",0,VALUE('Bin Count Data'!U22)),0)</f>
        <v>0</v>
      </c>
      <c r="V22" s="59">
        <f>IFERROR(IF('Bin Count Data'!V22="",0,VALUE('Bin Count Data'!V22)),0)</f>
        <v>0</v>
      </c>
      <c r="W22" s="6">
        <f>IFERROR(IF('Bin Count Data'!U22/MAX(BinCountData4)&gt;'Bin Count Data'!V22/MAX(BinCountData4),ABS(('Bin Count Data'!V22-'Bin Count Data'!U22)/'Bin Count Data'!U22),ABS(('Bin Count Data'!V22-'Bin Count Data'!U22)/'Bin Count Data'!V22)),0)</f>
        <v>0</v>
      </c>
      <c r="X22" s="61">
        <f>IFERROR(IF(AND('Bin Count Data'!U22&gt;0,'Bin Count Data'!U22='Bin Count Data'!V22),1,MAX('Bin Count Data'!U22,'Bin Count Data'!V22)/MAX(BinCountData4)),0)</f>
        <v>0</v>
      </c>
      <c r="Z22" s="30" t="str">
        <f t="shared" si="4"/>
        <v/>
      </c>
      <c r="AA22" s="60">
        <f>IFERROR(IF('Bin Count Data'!AA22="",0,VALUE('Bin Count Data'!AA22)),0)</f>
        <v>0</v>
      </c>
      <c r="AB22" s="59">
        <f>IFERROR(IF('Bin Count Data'!AB22="",0,VALUE('Bin Count Data'!AB22)),0)</f>
        <v>0</v>
      </c>
      <c r="AC22" s="6">
        <f>IFERROR(IF('Bin Count Data'!AA22/MAX(BinCountData5)&gt;'Bin Count Data'!AB22/MAX(BinCountData5),ABS(('Bin Count Data'!AB22-'Bin Count Data'!AA22)/'Bin Count Data'!AA22),ABS(('Bin Count Data'!AB22-'Bin Count Data'!AA22)/'Bin Count Data'!AB22)),0)</f>
        <v>0</v>
      </c>
      <c r="AD22" s="61">
        <f>IFERROR(IF(AND('Bin Count Data'!AA22&gt;0,'Bin Count Data'!AA22='Bin Count Data'!AB22),1,MAX('Bin Count Data'!AA22,'Bin Count Data'!AB22)/MAX(BinCountData5)),0)</f>
        <v>0</v>
      </c>
      <c r="AF22" s="30" t="str">
        <f t="shared" si="5"/>
        <v/>
      </c>
      <c r="AG22" s="60">
        <f>IFERROR(IF('Bin Count Data'!AG22="",0,VALUE('Bin Count Data'!AG22)),0)</f>
        <v>0</v>
      </c>
      <c r="AH22" s="59">
        <f>IFERROR(IF('Bin Count Data'!AH22="",0,VALUE('Bin Count Data'!AH22)),0)</f>
        <v>0</v>
      </c>
      <c r="AI22" s="6">
        <f>IFERROR(IF('Bin Count Data'!AG22/MAX(BinCountData6)&gt;'Bin Count Data'!AH22/MAX(BinCountData6),ABS(('Bin Count Data'!AH22-'Bin Count Data'!AG22)/'Bin Count Data'!AG22),ABS(('Bin Count Data'!AH22-'Bin Count Data'!AG22)/'Bin Count Data'!AH22)),0)</f>
        <v>0</v>
      </c>
      <c r="AJ22" s="61">
        <f>IFERROR(IF(AND('Bin Count Data'!AG22&gt;0,'Bin Count Data'!AG22='Bin Count Data'!AH22),1,MAX('Bin Count Data'!AG22,'Bin Count Data'!AH22)/MAX(BinCountData6)),0)</f>
        <v>0</v>
      </c>
      <c r="AL22" s="30" t="str">
        <f t="shared" si="6"/>
        <v/>
      </c>
      <c r="AM22" s="60">
        <f>IFERROR(IF('Bin Count Data'!AM22="",0,VALUE('Bin Count Data'!AM22)),0)</f>
        <v>0</v>
      </c>
      <c r="AN22" s="59">
        <f>IFERROR(IF('Bin Count Data'!AN22="",0,VALUE('Bin Count Data'!AN22)),0)</f>
        <v>0</v>
      </c>
      <c r="AO22" s="6">
        <f>IFERROR(IF('Bin Count Data'!AM22/MAX(BinCountData7)&gt;'Bin Count Data'!AN22/MAX(BinCountData7),ABS(('Bin Count Data'!AN22-'Bin Count Data'!AM22)/'Bin Count Data'!AM22),ABS(('Bin Count Data'!AN22-'Bin Count Data'!AM22)/'Bin Count Data'!AN22)),0)</f>
        <v>0</v>
      </c>
      <c r="AP22" s="61">
        <f>IFERROR(IF(AND('Bin Count Data'!AM22&gt;0,'Bin Count Data'!AM22='Bin Count Data'!AN22),1,MAX('Bin Count Data'!AM22,'Bin Count Data'!AN22)/MAX(BinCountData7)),0)</f>
        <v>0</v>
      </c>
      <c r="AR22" s="30" t="str">
        <f t="shared" si="7"/>
        <v/>
      </c>
      <c r="AS22" s="60">
        <f>IFERROR(IF('Bin Count Data'!AS22="",0,VALUE('Bin Count Data'!AS22)),0)</f>
        <v>0</v>
      </c>
      <c r="AT22" s="59">
        <f>IFERROR(IF('Bin Count Data'!AT22="",0,VALUE('Bin Count Data'!AT22)),0)</f>
        <v>0</v>
      </c>
      <c r="AU22" s="6">
        <f>IFERROR(IF('Bin Count Data'!AS22/MAX(BinCountData8)&gt;'Bin Count Data'!AT22/MAX(BinCountData8),ABS(('Bin Count Data'!AT22-'Bin Count Data'!AS22)/'Bin Count Data'!AS22),ABS(('Bin Count Data'!AT22-'Bin Count Data'!AS22)/'Bin Count Data'!AT22)),0)</f>
        <v>0</v>
      </c>
      <c r="AV22" s="61">
        <f>IFERROR(IF(AND('Bin Count Data'!AS22&gt;0,'Bin Count Data'!AS22='Bin Count Data'!AT22),1,MAX('Bin Count Data'!AS22,'Bin Count Data'!AT22)/MAX(BinCountData8)),0)</f>
        <v>0</v>
      </c>
      <c r="AX22" s="30" t="str">
        <f t="shared" si="8"/>
        <v/>
      </c>
      <c r="AY22" s="60">
        <f>IFERROR(IF('Bin Count Data'!AY22="",0,VALUE('Bin Count Data'!AY22)),0)</f>
        <v>0</v>
      </c>
      <c r="AZ22" s="59">
        <f>IFERROR(IF('Bin Count Data'!AZ22="",0,VALUE('Bin Count Data'!AZ22)),0)</f>
        <v>0</v>
      </c>
      <c r="BA22" s="6">
        <f>IFERROR(IF('Bin Count Data'!AY22/MAX(BinCountData9)&gt;'Bin Count Data'!AZ22/MAX(BinCountData9),ABS(('Bin Count Data'!AZ22-'Bin Count Data'!AY22)/'Bin Count Data'!AY22),ABS(('Bin Count Data'!AZ22-'Bin Count Data'!AY22)/'Bin Count Data'!AZ22)),0)</f>
        <v>0</v>
      </c>
      <c r="BB22" s="61">
        <f>IFERROR(IF(AND('Bin Count Data'!AY22&gt;0,'Bin Count Data'!AY22='Bin Count Data'!AZ22),1,MAX('Bin Count Data'!AY22,'Bin Count Data'!AZ22)/MAX(BinCountData9)),0)</f>
        <v>0</v>
      </c>
      <c r="BD22" s="30" t="str">
        <f t="shared" si="9"/>
        <v/>
      </c>
      <c r="BE22" s="60">
        <f>IFERROR(IF('Bin Count Data'!BE22="",0,VALUE('Bin Count Data'!BE22)),0)</f>
        <v>0</v>
      </c>
      <c r="BF22" s="59">
        <f>IFERROR(IF('Bin Count Data'!BF22="",0,VALUE('Bin Count Data'!BF22)),0)</f>
        <v>0</v>
      </c>
      <c r="BG22" s="6">
        <f>IFERROR(IF('Bin Count Data'!BE22/MAX(BinCountData10)&gt;'Bin Count Data'!BF22/MAX(BinCountData10),ABS(('Bin Count Data'!BF22-'Bin Count Data'!BE22)/'Bin Count Data'!BE22),ABS(('Bin Count Data'!BF22-'Bin Count Data'!BE22)/'Bin Count Data'!BF22)),0)</f>
        <v>0</v>
      </c>
      <c r="BH22" s="61">
        <f>IFERROR(IF(AND('Bin Count Data'!BE22&gt;0,'Bin Count Data'!BE22='Bin Count Data'!BF22),1,MAX('Bin Count Data'!BE22,'Bin Count Data'!BF22)/MAX(BinCountData10)),0)</f>
        <v>0</v>
      </c>
      <c r="BJ22" s="30" t="str">
        <f t="shared" si="10"/>
        <v/>
      </c>
      <c r="BK22" s="60">
        <f>IFERROR(IF('Bin Count Data'!BK22="",0,VALUE('Bin Count Data'!BK22)),0)</f>
        <v>0</v>
      </c>
      <c r="BL22" s="59">
        <f>IFERROR(IF('Bin Count Data'!BL22="",0,VALUE('Bin Count Data'!BL22)),0)</f>
        <v>0</v>
      </c>
      <c r="BM22" s="6">
        <f>IFERROR(IF('Bin Count Data'!BK22/MAX(BinCountData11)&gt;'Bin Count Data'!BL22/MAX(BinCountData11),ABS(('Bin Count Data'!BL22-'Bin Count Data'!BK22)/'Bin Count Data'!BK22),ABS(('Bin Count Data'!BL22-'Bin Count Data'!BK22)/'Bin Count Data'!BL22)),0)</f>
        <v>0</v>
      </c>
      <c r="BN22" s="61">
        <f>IFERROR(IF(AND('Bin Count Data'!BK22&gt;0,'Bin Count Data'!BK22='Bin Count Data'!BL22),1,MAX('Bin Count Data'!BK22,'Bin Count Data'!BL22)/MAX(BinCountData11)),0)</f>
        <v>0</v>
      </c>
      <c r="BP22" s="30" t="str">
        <f t="shared" si="11"/>
        <v/>
      </c>
      <c r="BQ22" s="60">
        <f>IFERROR(IF('Bin Count Data'!BQ22="",0,VALUE('Bin Count Data'!BQ22)),0)</f>
        <v>0</v>
      </c>
      <c r="BR22" s="59">
        <f>IFERROR(IF('Bin Count Data'!BR22="",0,VALUE('Bin Count Data'!BR22)),0)</f>
        <v>0</v>
      </c>
      <c r="BS22" s="6">
        <f>IFERROR(IF('Bin Count Data'!BQ22/MAX(BinCountData12)&gt;'Bin Count Data'!BR22/MAX(BinCountData12),ABS(('Bin Count Data'!BR22-'Bin Count Data'!BQ22)/'Bin Count Data'!BQ22),ABS(('Bin Count Data'!BR22-'Bin Count Data'!BQ22)/'Bin Count Data'!BR22)),0)</f>
        <v>0</v>
      </c>
      <c r="BT22" s="61">
        <f>IFERROR(IF(AND('Bin Count Data'!BQ22&gt;0,'Bin Count Data'!BQ22='Bin Count Data'!BR22),1,MAX('Bin Count Data'!BQ22,'Bin Count Data'!BR22)/MAX(BinCountData12)),0)</f>
        <v>0</v>
      </c>
      <c r="BV22" s="30" t="str">
        <f t="shared" si="12"/>
        <v/>
      </c>
      <c r="BW22" s="60">
        <f>IFERROR(IF('Bin Count Data'!BW22="",0,VALUE('Bin Count Data'!BW22)),0)</f>
        <v>0</v>
      </c>
      <c r="BX22" s="59">
        <f>IFERROR(IF('Bin Count Data'!BX22="",0,VALUE('Bin Count Data'!BX22)),0)</f>
        <v>0</v>
      </c>
      <c r="BY22" s="6">
        <f>IFERROR(IF('Bin Count Data'!BW22/MAX(BinCountData13)&gt;'Bin Count Data'!BX22/MAX(BinCountData13),ABS(('Bin Count Data'!BX22-'Bin Count Data'!BW22)/'Bin Count Data'!BW22),ABS(('Bin Count Data'!BX22-'Bin Count Data'!BW22)/'Bin Count Data'!BX22)),0)</f>
        <v>0</v>
      </c>
      <c r="BZ22" s="61">
        <f>IFERROR(IF(AND('Bin Count Data'!BW22&gt;0,'Bin Count Data'!BW22='Bin Count Data'!BX22),1,MAX('Bin Count Data'!BW22,'Bin Count Data'!BX22)/MAX(BinCountData13)),0)</f>
        <v>0</v>
      </c>
      <c r="CB22" s="30" t="str">
        <f t="shared" si="13"/>
        <v/>
      </c>
      <c r="CC22" s="60">
        <f>IFERROR(IF('Bin Count Data'!CC22="",0,VALUE('Bin Count Data'!CC22)),0)</f>
        <v>0</v>
      </c>
      <c r="CD22" s="59">
        <f>IFERROR(IF('Bin Count Data'!CD22="",0,VALUE('Bin Count Data'!CD22)),0)</f>
        <v>0</v>
      </c>
      <c r="CE22" s="6">
        <f>IFERROR(IF('Bin Count Data'!CC22/MAX(BinCountData14)&gt;'Bin Count Data'!CD22/MAX(BinCountData14),ABS(('Bin Count Data'!CD22-'Bin Count Data'!CC22)/'Bin Count Data'!CC22),ABS(('Bin Count Data'!CD22-'Bin Count Data'!CC22)/'Bin Count Data'!CD22)),0)</f>
        <v>0</v>
      </c>
      <c r="CF22" s="61">
        <f>IFERROR(IF(AND('Bin Count Data'!CC22&gt;0,'Bin Count Data'!CC22='Bin Count Data'!CD22),1,MAX('Bin Count Data'!CC22,'Bin Count Data'!CD22)/MAX(BinCountData14)),0)</f>
        <v>0</v>
      </c>
      <c r="CH22" s="30" t="str">
        <f t="shared" si="14"/>
        <v/>
      </c>
      <c r="CI22" s="60">
        <f>IFERROR(IF('Bin Count Data'!CI22="",0,VALUE('Bin Count Data'!CI22)),0)</f>
        <v>0</v>
      </c>
      <c r="CJ22" s="59">
        <f>IFERROR(IF('Bin Count Data'!CJ22="",0,VALUE('Bin Count Data'!CJ22)),0)</f>
        <v>0</v>
      </c>
      <c r="CK22" s="6">
        <f>IFERROR(IF('Bin Count Data'!CI22/MAX(BinCountData15)&gt;'Bin Count Data'!CJ22/MAX(BinCountData15),ABS(('Bin Count Data'!CJ22-'Bin Count Data'!CI22)/'Bin Count Data'!CI22),ABS(('Bin Count Data'!CJ22-'Bin Count Data'!CI22)/'Bin Count Data'!CJ22)),0)</f>
        <v>0</v>
      </c>
      <c r="CL22" s="61">
        <f>IFERROR(IF(AND('Bin Count Data'!CI22&gt;0,'Bin Count Data'!CI22='Bin Count Data'!CJ22),1,MAX('Bin Count Data'!CI22,'Bin Count Data'!CJ22)/MAX(BinCountData15)),0)</f>
        <v>0</v>
      </c>
      <c r="CN22" s="30" t="str">
        <f t="shared" si="15"/>
        <v/>
      </c>
      <c r="CO22" s="60">
        <f>IFERROR(IF('Bin Count Data'!CO22="",0,VALUE('Bin Count Data'!CO22)),0)</f>
        <v>0</v>
      </c>
      <c r="CP22" s="59">
        <f>IFERROR(IF('Bin Count Data'!CP22="",0,VALUE('Bin Count Data'!CP22)),0)</f>
        <v>0</v>
      </c>
      <c r="CQ22" s="6">
        <f>IFERROR(IF('Bin Count Data'!CO22/MAX(BinCountData16)&gt;'Bin Count Data'!CP22/MAX(BinCountData16),ABS(('Bin Count Data'!CP22-'Bin Count Data'!CO22)/'Bin Count Data'!CO22),ABS(('Bin Count Data'!CP22-'Bin Count Data'!CO22)/'Bin Count Data'!CP22)),0)</f>
        <v>0</v>
      </c>
      <c r="CR22" s="61">
        <f>IFERROR(IF(AND('Bin Count Data'!CO22&gt;0,'Bin Count Data'!CO22='Bin Count Data'!CP22),1,MAX('Bin Count Data'!CO22,'Bin Count Data'!CP22)/MAX(BinCountData16)),0)</f>
        <v>0</v>
      </c>
      <c r="CT22" s="30" t="str">
        <f t="shared" si="16"/>
        <v/>
      </c>
      <c r="CU22" s="60">
        <f>IFERROR(IF('Bin Count Data'!CU22="",0,VALUE('Bin Count Data'!CU22)),0)</f>
        <v>0</v>
      </c>
      <c r="CV22" s="59">
        <f>IFERROR(IF('Bin Count Data'!CV22="",0,VALUE('Bin Count Data'!CV22)),0)</f>
        <v>0</v>
      </c>
      <c r="CW22" s="6">
        <f>IFERROR(IF('Bin Count Data'!CU22/MAX(BinCountData17)&gt;'Bin Count Data'!CV22/MAX(BinCountData17),ABS(('Bin Count Data'!CV22-'Bin Count Data'!CU22)/'Bin Count Data'!CU22),ABS(('Bin Count Data'!CV22-'Bin Count Data'!CU22)/'Bin Count Data'!CV22)),0)</f>
        <v>0</v>
      </c>
      <c r="CX22" s="61">
        <f>IFERROR(IF(AND('Bin Count Data'!CU22&gt;0,'Bin Count Data'!CU22='Bin Count Data'!CV22),1,MAX('Bin Count Data'!CU22,'Bin Count Data'!CV22)/MAX(BinCountData17)),0)</f>
        <v>0</v>
      </c>
      <c r="CY22" s="6"/>
      <c r="CZ22" s="30" t="str">
        <f t="shared" si="17"/>
        <v/>
      </c>
      <c r="DA22" s="60">
        <f>IFERROR(IF('Bin Count Data'!DA22="",0,VALUE('Bin Count Data'!DA22)),0)</f>
        <v>0</v>
      </c>
      <c r="DB22" s="59">
        <f>IFERROR(IF('Bin Count Data'!DB22="",0,VALUE('Bin Count Data'!DB22)),0)</f>
        <v>0</v>
      </c>
      <c r="DC22" s="6">
        <f>IFERROR(IF('Bin Count Data'!DA22/MAX(BinCountData18)&gt;'Bin Count Data'!DB22/MAX(BinCountData18),ABS(('Bin Count Data'!DB22-'Bin Count Data'!DA22)/'Bin Count Data'!DA22),ABS(('Bin Count Data'!DB22-'Bin Count Data'!DA22)/'Bin Count Data'!DB22)),0)</f>
        <v>0</v>
      </c>
      <c r="DD22" s="61">
        <f>IFERROR(IF(AND('Bin Count Data'!DA22&gt;0,'Bin Count Data'!DA22='Bin Count Data'!DB22),1,MAX('Bin Count Data'!DA22,'Bin Count Data'!DB22)/MAX(BinCountData18)),0)</f>
        <v>0</v>
      </c>
      <c r="DE22" s="6"/>
      <c r="DF22" s="30" t="str">
        <f t="shared" si="18"/>
        <v/>
      </c>
      <c r="DG22" s="60">
        <f>IFERROR(IF('Bin Count Data'!DG22="",0,VALUE('Bin Count Data'!DG22)),0)</f>
        <v>0</v>
      </c>
      <c r="DH22" s="59">
        <f>IFERROR(IF('Bin Count Data'!DH22="",0,VALUE('Bin Count Data'!DH22)),0)</f>
        <v>0</v>
      </c>
      <c r="DI22" s="6">
        <f>IFERROR(IF('Bin Count Data'!DG22/MAX(BinCountData19)&gt;'Bin Count Data'!DH22/MAX(BinCountData19),ABS(('Bin Count Data'!DH22-'Bin Count Data'!DG22)/'Bin Count Data'!DG22),ABS(('Bin Count Data'!DH22-'Bin Count Data'!DG22)/'Bin Count Data'!DH22)),0)</f>
        <v>0</v>
      </c>
      <c r="DJ22" s="61">
        <f>IFERROR(IF(AND('Bin Count Data'!DG22&gt;0,'Bin Count Data'!DG22='Bin Count Data'!DH22),1,MAX('Bin Count Data'!DG22,'Bin Count Data'!DH22)/MAX(BinCountData19)),0)</f>
        <v>0</v>
      </c>
      <c r="DK22" s="6"/>
      <c r="DL22" s="30" t="str">
        <f t="shared" si="19"/>
        <v/>
      </c>
      <c r="DM22" s="60">
        <f>IFERROR(IF('Bin Count Data'!DM22="",0,VALUE('Bin Count Data'!DM22)),0)</f>
        <v>0</v>
      </c>
      <c r="DN22" s="59">
        <f>IFERROR(IF('Bin Count Data'!DN22="",0,VALUE('Bin Count Data'!DN22)),0)</f>
        <v>0</v>
      </c>
      <c r="DO22" s="6">
        <f>IFERROR(IF('Bin Count Data'!DM22/MAX(BinCountData20)&gt;'Bin Count Data'!DN22/MAX(BinCountData20),ABS(('Bin Count Data'!DN22-'Bin Count Data'!DM22)/'Bin Count Data'!DM22),ABS(('Bin Count Data'!DN22-'Bin Count Data'!DM22)/'Bin Count Data'!DN22)),0)</f>
        <v>0</v>
      </c>
      <c r="DP22" s="61">
        <f>IFERROR(IF(AND('Bin Count Data'!DM22&gt;0,'Bin Count Data'!DM22='Bin Count Data'!DN22),1,MAX('Bin Count Data'!DM22,'Bin Count Data'!DN22)/MAX(BinCountData20)),0)</f>
        <v>0</v>
      </c>
    </row>
    <row r="23" spans="2:120" ht="14.25">
      <c r="B23" s="30" t="str">
        <f t="shared" si="0"/>
        <v/>
      </c>
      <c r="C23" s="60">
        <f>IFERROR(IF('Bin Count Data'!C23="",0,VALUE('Bin Count Data'!C23)),0)</f>
        <v>0</v>
      </c>
      <c r="D23" s="59">
        <f>IFERROR(IF('Bin Count Data'!D23="",0,VALUE('Bin Count Data'!D23)),0)</f>
        <v>0</v>
      </c>
      <c r="E23" s="6">
        <f>IFERROR(IF('Bin Count Data'!C23/MAX(BinCountData1)&gt;'Bin Count Data'!D23/MAX(BinCountData1),ABS(('Bin Count Data'!D23-'Bin Count Data'!C23)/'Bin Count Data'!C23),ABS(('Bin Count Data'!D23-'Bin Count Data'!C23)/'Bin Count Data'!D23)),0)</f>
        <v>0</v>
      </c>
      <c r="F23" s="61">
        <f>IFERROR(IF(AND('Bin Count Data'!C23&gt;0,'Bin Count Data'!C23='Bin Count Data'!D23),1,MAX('Bin Count Data'!C23,'Bin Count Data'!D23)/MAX(BinCountData1)),0)</f>
        <v>0</v>
      </c>
      <c r="G23" s="53"/>
      <c r="H23" s="30" t="str">
        <f t="shared" si="1"/>
        <v/>
      </c>
      <c r="I23" s="60">
        <f>IFERROR(IF('Bin Count Data'!I23="",0,VALUE('Bin Count Data'!I23)),0)</f>
        <v>0</v>
      </c>
      <c r="J23" s="59">
        <f>IFERROR(IF('Bin Count Data'!J23="",0,VALUE('Bin Count Data'!J23)),0)</f>
        <v>0</v>
      </c>
      <c r="K23" s="6">
        <f>IFERROR(IF('Bin Count Data'!I23/MAX(BinCountData2)&gt;'Bin Count Data'!J23/MAX(BinCountData2),ABS(('Bin Count Data'!J23-'Bin Count Data'!I23)/'Bin Count Data'!I23),ABS(('Bin Count Data'!J23-'Bin Count Data'!I23)/'Bin Count Data'!J23)),0)</f>
        <v>0</v>
      </c>
      <c r="L23" s="61">
        <f>IFERROR(IF(AND('Bin Count Data'!I23&gt;0,'Bin Count Data'!I23='Bin Count Data'!J23),1,MAX('Bin Count Data'!I23,'Bin Count Data'!J23)/MAX(BinCountData2)),0)</f>
        <v>0</v>
      </c>
      <c r="N23" s="30" t="str">
        <f t="shared" si="2"/>
        <v/>
      </c>
      <c r="O23" s="60">
        <f>IFERROR(IF('Bin Count Data'!O23="",0,VALUE('Bin Count Data'!O23)),0)</f>
        <v>0</v>
      </c>
      <c r="P23" s="59">
        <f>IFERROR(IF('Bin Count Data'!P23="",0,VALUE('Bin Count Data'!P23)),0)</f>
        <v>0</v>
      </c>
      <c r="Q23" s="6">
        <f>IFERROR(IF('Bin Count Data'!O23/MAX(BinCountData3)&gt;'Bin Count Data'!P23/MAX(BinCountData3),ABS(('Bin Count Data'!P23-'Bin Count Data'!O23)/'Bin Count Data'!O23),ABS(('Bin Count Data'!P23-'Bin Count Data'!O23)/'Bin Count Data'!P23)),0)</f>
        <v>0</v>
      </c>
      <c r="R23" s="61">
        <f>IFERROR(IF(AND('Bin Count Data'!O23&gt;0,'Bin Count Data'!O23='Bin Count Data'!P23),1,MAX('Bin Count Data'!O23,'Bin Count Data'!P23)/MAX(BinCountData3)),0)</f>
        <v>0</v>
      </c>
      <c r="T23" s="30" t="str">
        <f t="shared" si="3"/>
        <v/>
      </c>
      <c r="U23" s="60">
        <f>IFERROR(IF('Bin Count Data'!U23="",0,VALUE('Bin Count Data'!U23)),0)</f>
        <v>0</v>
      </c>
      <c r="V23" s="59">
        <f>IFERROR(IF('Bin Count Data'!V23="",0,VALUE('Bin Count Data'!V23)),0)</f>
        <v>0</v>
      </c>
      <c r="W23" s="6">
        <f>IFERROR(IF('Bin Count Data'!U23/MAX(BinCountData4)&gt;'Bin Count Data'!V23/MAX(BinCountData4),ABS(('Bin Count Data'!V23-'Bin Count Data'!U23)/'Bin Count Data'!U23),ABS(('Bin Count Data'!V23-'Bin Count Data'!U23)/'Bin Count Data'!V23)),0)</f>
        <v>0</v>
      </c>
      <c r="X23" s="61">
        <f>IFERROR(IF(AND('Bin Count Data'!U23&gt;0,'Bin Count Data'!U23='Bin Count Data'!V23),1,MAX('Bin Count Data'!U23,'Bin Count Data'!V23)/MAX(BinCountData4)),0)</f>
        <v>0</v>
      </c>
      <c r="Z23" s="30" t="str">
        <f t="shared" si="4"/>
        <v/>
      </c>
      <c r="AA23" s="60">
        <f>IFERROR(IF('Bin Count Data'!AA23="",0,VALUE('Bin Count Data'!AA23)),0)</f>
        <v>0</v>
      </c>
      <c r="AB23" s="59">
        <f>IFERROR(IF('Bin Count Data'!AB23="",0,VALUE('Bin Count Data'!AB23)),0)</f>
        <v>0</v>
      </c>
      <c r="AC23" s="6">
        <f>IFERROR(IF('Bin Count Data'!AA23/MAX(BinCountData5)&gt;'Bin Count Data'!AB23/MAX(BinCountData5),ABS(('Bin Count Data'!AB23-'Bin Count Data'!AA23)/'Bin Count Data'!AA23),ABS(('Bin Count Data'!AB23-'Bin Count Data'!AA23)/'Bin Count Data'!AB23)),0)</f>
        <v>0</v>
      </c>
      <c r="AD23" s="61">
        <f>IFERROR(IF(AND('Bin Count Data'!AA23&gt;0,'Bin Count Data'!AA23='Bin Count Data'!AB23),1,MAX('Bin Count Data'!AA23,'Bin Count Data'!AB23)/MAX(BinCountData5)),0)</f>
        <v>0</v>
      </c>
      <c r="AF23" s="30" t="str">
        <f t="shared" si="5"/>
        <v/>
      </c>
      <c r="AG23" s="60">
        <f>IFERROR(IF('Bin Count Data'!AG23="",0,VALUE('Bin Count Data'!AG23)),0)</f>
        <v>0</v>
      </c>
      <c r="AH23" s="59">
        <f>IFERROR(IF('Bin Count Data'!AH23="",0,VALUE('Bin Count Data'!AH23)),0)</f>
        <v>0</v>
      </c>
      <c r="AI23" s="6">
        <f>IFERROR(IF('Bin Count Data'!AG23/MAX(BinCountData6)&gt;'Bin Count Data'!AH23/MAX(BinCountData6),ABS(('Bin Count Data'!AH23-'Bin Count Data'!AG23)/'Bin Count Data'!AG23),ABS(('Bin Count Data'!AH23-'Bin Count Data'!AG23)/'Bin Count Data'!AH23)),0)</f>
        <v>0</v>
      </c>
      <c r="AJ23" s="61">
        <f>IFERROR(IF(AND('Bin Count Data'!AG23&gt;0,'Bin Count Data'!AG23='Bin Count Data'!AH23),1,MAX('Bin Count Data'!AG23,'Bin Count Data'!AH23)/MAX(BinCountData6)),0)</f>
        <v>0</v>
      </c>
      <c r="AL23" s="30" t="str">
        <f t="shared" si="6"/>
        <v/>
      </c>
      <c r="AM23" s="60">
        <f>IFERROR(IF('Bin Count Data'!AM23="",0,VALUE('Bin Count Data'!AM23)),0)</f>
        <v>0</v>
      </c>
      <c r="AN23" s="59">
        <f>IFERROR(IF('Bin Count Data'!AN23="",0,VALUE('Bin Count Data'!AN23)),0)</f>
        <v>0</v>
      </c>
      <c r="AO23" s="6">
        <f>IFERROR(IF('Bin Count Data'!AM23/MAX(BinCountData7)&gt;'Bin Count Data'!AN23/MAX(BinCountData7),ABS(('Bin Count Data'!AN23-'Bin Count Data'!AM23)/'Bin Count Data'!AM23),ABS(('Bin Count Data'!AN23-'Bin Count Data'!AM23)/'Bin Count Data'!AN23)),0)</f>
        <v>0</v>
      </c>
      <c r="AP23" s="61">
        <f>IFERROR(IF(AND('Bin Count Data'!AM23&gt;0,'Bin Count Data'!AM23='Bin Count Data'!AN23),1,MAX('Bin Count Data'!AM23,'Bin Count Data'!AN23)/MAX(BinCountData7)),0)</f>
        <v>0</v>
      </c>
      <c r="AR23" s="30" t="str">
        <f t="shared" si="7"/>
        <v/>
      </c>
      <c r="AS23" s="60">
        <f>IFERROR(IF('Bin Count Data'!AS23="",0,VALUE('Bin Count Data'!AS23)),0)</f>
        <v>0</v>
      </c>
      <c r="AT23" s="59">
        <f>IFERROR(IF('Bin Count Data'!AT23="",0,VALUE('Bin Count Data'!AT23)),0)</f>
        <v>0</v>
      </c>
      <c r="AU23" s="6">
        <f>IFERROR(IF('Bin Count Data'!AS23/MAX(BinCountData8)&gt;'Bin Count Data'!AT23/MAX(BinCountData8),ABS(('Bin Count Data'!AT23-'Bin Count Data'!AS23)/'Bin Count Data'!AS23),ABS(('Bin Count Data'!AT23-'Bin Count Data'!AS23)/'Bin Count Data'!AT23)),0)</f>
        <v>0</v>
      </c>
      <c r="AV23" s="61">
        <f>IFERROR(IF(AND('Bin Count Data'!AS23&gt;0,'Bin Count Data'!AS23='Bin Count Data'!AT23),1,MAX('Bin Count Data'!AS23,'Bin Count Data'!AT23)/MAX(BinCountData8)),0)</f>
        <v>0</v>
      </c>
      <c r="AX23" s="30" t="str">
        <f t="shared" si="8"/>
        <v/>
      </c>
      <c r="AY23" s="60">
        <f>IFERROR(IF('Bin Count Data'!AY23="",0,VALUE('Bin Count Data'!AY23)),0)</f>
        <v>0</v>
      </c>
      <c r="AZ23" s="59">
        <f>IFERROR(IF('Bin Count Data'!AZ23="",0,VALUE('Bin Count Data'!AZ23)),0)</f>
        <v>0</v>
      </c>
      <c r="BA23" s="6">
        <f>IFERROR(IF('Bin Count Data'!AY23/MAX(BinCountData9)&gt;'Bin Count Data'!AZ23/MAX(BinCountData9),ABS(('Bin Count Data'!AZ23-'Bin Count Data'!AY23)/'Bin Count Data'!AY23),ABS(('Bin Count Data'!AZ23-'Bin Count Data'!AY23)/'Bin Count Data'!AZ23)),0)</f>
        <v>0</v>
      </c>
      <c r="BB23" s="61">
        <f>IFERROR(IF(AND('Bin Count Data'!AY23&gt;0,'Bin Count Data'!AY23='Bin Count Data'!AZ23),1,MAX('Bin Count Data'!AY23,'Bin Count Data'!AZ23)/MAX(BinCountData9)),0)</f>
        <v>0</v>
      </c>
      <c r="BD23" s="30" t="str">
        <f t="shared" si="9"/>
        <v/>
      </c>
      <c r="BE23" s="60">
        <f>IFERROR(IF('Bin Count Data'!BE23="",0,VALUE('Bin Count Data'!BE23)),0)</f>
        <v>0</v>
      </c>
      <c r="BF23" s="59">
        <f>IFERROR(IF('Bin Count Data'!BF23="",0,VALUE('Bin Count Data'!BF23)),0)</f>
        <v>0</v>
      </c>
      <c r="BG23" s="6">
        <f>IFERROR(IF('Bin Count Data'!BE23/MAX(BinCountData10)&gt;'Bin Count Data'!BF23/MAX(BinCountData10),ABS(('Bin Count Data'!BF23-'Bin Count Data'!BE23)/'Bin Count Data'!BE23),ABS(('Bin Count Data'!BF23-'Bin Count Data'!BE23)/'Bin Count Data'!BF23)),0)</f>
        <v>0</v>
      </c>
      <c r="BH23" s="61">
        <f>IFERROR(IF(AND('Bin Count Data'!BE23&gt;0,'Bin Count Data'!BE23='Bin Count Data'!BF23),1,MAX('Bin Count Data'!BE23,'Bin Count Data'!BF23)/MAX(BinCountData10)),0)</f>
        <v>0</v>
      </c>
      <c r="BJ23" s="30" t="str">
        <f t="shared" si="10"/>
        <v/>
      </c>
      <c r="BK23" s="60">
        <f>IFERROR(IF('Bin Count Data'!BK23="",0,VALUE('Bin Count Data'!BK23)),0)</f>
        <v>0</v>
      </c>
      <c r="BL23" s="59">
        <f>IFERROR(IF('Bin Count Data'!BL23="",0,VALUE('Bin Count Data'!BL23)),0)</f>
        <v>0</v>
      </c>
      <c r="BM23" s="6">
        <f>IFERROR(IF('Bin Count Data'!BK23/MAX(BinCountData11)&gt;'Bin Count Data'!BL23/MAX(BinCountData11),ABS(('Bin Count Data'!BL23-'Bin Count Data'!BK23)/'Bin Count Data'!BK23),ABS(('Bin Count Data'!BL23-'Bin Count Data'!BK23)/'Bin Count Data'!BL23)),0)</f>
        <v>0</v>
      </c>
      <c r="BN23" s="61">
        <f>IFERROR(IF(AND('Bin Count Data'!BK23&gt;0,'Bin Count Data'!BK23='Bin Count Data'!BL23),1,MAX('Bin Count Data'!BK23,'Bin Count Data'!BL23)/MAX(BinCountData11)),0)</f>
        <v>0</v>
      </c>
      <c r="BP23" s="30" t="str">
        <f t="shared" si="11"/>
        <v/>
      </c>
      <c r="BQ23" s="60">
        <f>IFERROR(IF('Bin Count Data'!BQ23="",0,VALUE('Bin Count Data'!BQ23)),0)</f>
        <v>0</v>
      </c>
      <c r="BR23" s="59">
        <f>IFERROR(IF('Bin Count Data'!BR23="",0,VALUE('Bin Count Data'!BR23)),0)</f>
        <v>0</v>
      </c>
      <c r="BS23" s="6">
        <f>IFERROR(IF('Bin Count Data'!BQ23/MAX(BinCountData12)&gt;'Bin Count Data'!BR23/MAX(BinCountData12),ABS(('Bin Count Data'!BR23-'Bin Count Data'!BQ23)/'Bin Count Data'!BQ23),ABS(('Bin Count Data'!BR23-'Bin Count Data'!BQ23)/'Bin Count Data'!BR23)),0)</f>
        <v>0</v>
      </c>
      <c r="BT23" s="61">
        <f>IFERROR(IF(AND('Bin Count Data'!BQ23&gt;0,'Bin Count Data'!BQ23='Bin Count Data'!BR23),1,MAX('Bin Count Data'!BQ23,'Bin Count Data'!BR23)/MAX(BinCountData12)),0)</f>
        <v>0</v>
      </c>
      <c r="BV23" s="30" t="str">
        <f t="shared" si="12"/>
        <v/>
      </c>
      <c r="BW23" s="60">
        <f>IFERROR(IF('Bin Count Data'!BW23="",0,VALUE('Bin Count Data'!BW23)),0)</f>
        <v>0</v>
      </c>
      <c r="BX23" s="59">
        <f>IFERROR(IF('Bin Count Data'!BX23="",0,VALUE('Bin Count Data'!BX23)),0)</f>
        <v>0</v>
      </c>
      <c r="BY23" s="6">
        <f>IFERROR(IF('Bin Count Data'!BW23/MAX(BinCountData13)&gt;'Bin Count Data'!BX23/MAX(BinCountData13),ABS(('Bin Count Data'!BX23-'Bin Count Data'!BW23)/'Bin Count Data'!BW23),ABS(('Bin Count Data'!BX23-'Bin Count Data'!BW23)/'Bin Count Data'!BX23)),0)</f>
        <v>0</v>
      </c>
      <c r="BZ23" s="61">
        <f>IFERROR(IF(AND('Bin Count Data'!BW23&gt;0,'Bin Count Data'!BW23='Bin Count Data'!BX23),1,MAX('Bin Count Data'!BW23,'Bin Count Data'!BX23)/MAX(BinCountData13)),0)</f>
        <v>0</v>
      </c>
      <c r="CB23" s="30" t="str">
        <f t="shared" si="13"/>
        <v/>
      </c>
      <c r="CC23" s="60">
        <f>IFERROR(IF('Bin Count Data'!CC23="",0,VALUE('Bin Count Data'!CC23)),0)</f>
        <v>0</v>
      </c>
      <c r="CD23" s="59">
        <f>IFERROR(IF('Bin Count Data'!CD23="",0,VALUE('Bin Count Data'!CD23)),0)</f>
        <v>0</v>
      </c>
      <c r="CE23" s="6">
        <f>IFERROR(IF('Bin Count Data'!CC23/MAX(BinCountData14)&gt;'Bin Count Data'!CD23/MAX(BinCountData14),ABS(('Bin Count Data'!CD23-'Bin Count Data'!CC23)/'Bin Count Data'!CC23),ABS(('Bin Count Data'!CD23-'Bin Count Data'!CC23)/'Bin Count Data'!CD23)),0)</f>
        <v>0</v>
      </c>
      <c r="CF23" s="61">
        <f>IFERROR(IF(AND('Bin Count Data'!CC23&gt;0,'Bin Count Data'!CC23='Bin Count Data'!CD23),1,MAX('Bin Count Data'!CC23,'Bin Count Data'!CD23)/MAX(BinCountData14)),0)</f>
        <v>0</v>
      </c>
      <c r="CH23" s="30" t="str">
        <f t="shared" si="14"/>
        <v/>
      </c>
      <c r="CI23" s="60">
        <f>IFERROR(IF('Bin Count Data'!CI23="",0,VALUE('Bin Count Data'!CI23)),0)</f>
        <v>0</v>
      </c>
      <c r="CJ23" s="59">
        <f>IFERROR(IF('Bin Count Data'!CJ23="",0,VALUE('Bin Count Data'!CJ23)),0)</f>
        <v>0</v>
      </c>
      <c r="CK23" s="6">
        <f>IFERROR(IF('Bin Count Data'!CI23/MAX(BinCountData15)&gt;'Bin Count Data'!CJ23/MAX(BinCountData15),ABS(('Bin Count Data'!CJ23-'Bin Count Data'!CI23)/'Bin Count Data'!CI23),ABS(('Bin Count Data'!CJ23-'Bin Count Data'!CI23)/'Bin Count Data'!CJ23)),0)</f>
        <v>0</v>
      </c>
      <c r="CL23" s="61">
        <f>IFERROR(IF(AND('Bin Count Data'!CI23&gt;0,'Bin Count Data'!CI23='Bin Count Data'!CJ23),1,MAX('Bin Count Data'!CI23,'Bin Count Data'!CJ23)/MAX(BinCountData15)),0)</f>
        <v>0</v>
      </c>
      <c r="CN23" s="30" t="str">
        <f t="shared" si="15"/>
        <v/>
      </c>
      <c r="CO23" s="60">
        <f>IFERROR(IF('Bin Count Data'!CO23="",0,VALUE('Bin Count Data'!CO23)),0)</f>
        <v>0</v>
      </c>
      <c r="CP23" s="59">
        <f>IFERROR(IF('Bin Count Data'!CP23="",0,VALUE('Bin Count Data'!CP23)),0)</f>
        <v>0</v>
      </c>
      <c r="CQ23" s="6">
        <f>IFERROR(IF('Bin Count Data'!CO23/MAX(BinCountData16)&gt;'Bin Count Data'!CP23/MAX(BinCountData16),ABS(('Bin Count Data'!CP23-'Bin Count Data'!CO23)/'Bin Count Data'!CO23),ABS(('Bin Count Data'!CP23-'Bin Count Data'!CO23)/'Bin Count Data'!CP23)),0)</f>
        <v>0</v>
      </c>
      <c r="CR23" s="61">
        <f>IFERROR(IF(AND('Bin Count Data'!CO23&gt;0,'Bin Count Data'!CO23='Bin Count Data'!CP23),1,MAX('Bin Count Data'!CO23,'Bin Count Data'!CP23)/MAX(BinCountData16)),0)</f>
        <v>0</v>
      </c>
      <c r="CT23" s="30" t="str">
        <f t="shared" si="16"/>
        <v/>
      </c>
      <c r="CU23" s="60">
        <f>IFERROR(IF('Bin Count Data'!CU23="",0,VALUE('Bin Count Data'!CU23)),0)</f>
        <v>0</v>
      </c>
      <c r="CV23" s="59">
        <f>IFERROR(IF('Bin Count Data'!CV23="",0,VALUE('Bin Count Data'!CV23)),0)</f>
        <v>0</v>
      </c>
      <c r="CW23" s="6">
        <f>IFERROR(IF('Bin Count Data'!CU23/MAX(BinCountData17)&gt;'Bin Count Data'!CV23/MAX(BinCountData17),ABS(('Bin Count Data'!CV23-'Bin Count Data'!CU23)/'Bin Count Data'!CU23),ABS(('Bin Count Data'!CV23-'Bin Count Data'!CU23)/'Bin Count Data'!CV23)),0)</f>
        <v>0</v>
      </c>
      <c r="CX23" s="61">
        <f>IFERROR(IF(AND('Bin Count Data'!CU23&gt;0,'Bin Count Data'!CU23='Bin Count Data'!CV23),1,MAX('Bin Count Data'!CU23,'Bin Count Data'!CV23)/MAX(BinCountData17)),0)</f>
        <v>0</v>
      </c>
      <c r="CY23" s="6"/>
      <c r="CZ23" s="30" t="str">
        <f t="shared" si="17"/>
        <v/>
      </c>
      <c r="DA23" s="60">
        <f>IFERROR(IF('Bin Count Data'!DA23="",0,VALUE('Bin Count Data'!DA23)),0)</f>
        <v>0</v>
      </c>
      <c r="DB23" s="59">
        <f>IFERROR(IF('Bin Count Data'!DB23="",0,VALUE('Bin Count Data'!DB23)),0)</f>
        <v>0</v>
      </c>
      <c r="DC23" s="6">
        <f>IFERROR(IF('Bin Count Data'!DA23/MAX(BinCountData18)&gt;'Bin Count Data'!DB23/MAX(BinCountData18),ABS(('Bin Count Data'!DB23-'Bin Count Data'!DA23)/'Bin Count Data'!DA23),ABS(('Bin Count Data'!DB23-'Bin Count Data'!DA23)/'Bin Count Data'!DB23)),0)</f>
        <v>0</v>
      </c>
      <c r="DD23" s="61">
        <f>IFERROR(IF(AND('Bin Count Data'!DA23&gt;0,'Bin Count Data'!DA23='Bin Count Data'!DB23),1,MAX('Bin Count Data'!DA23,'Bin Count Data'!DB23)/MAX(BinCountData18)),0)</f>
        <v>0</v>
      </c>
      <c r="DE23" s="6"/>
      <c r="DF23" s="30" t="str">
        <f t="shared" si="18"/>
        <v/>
      </c>
      <c r="DG23" s="60">
        <f>IFERROR(IF('Bin Count Data'!DG23="",0,VALUE('Bin Count Data'!DG23)),0)</f>
        <v>0</v>
      </c>
      <c r="DH23" s="59">
        <f>IFERROR(IF('Bin Count Data'!DH23="",0,VALUE('Bin Count Data'!DH23)),0)</f>
        <v>0</v>
      </c>
      <c r="DI23" s="6">
        <f>IFERROR(IF('Bin Count Data'!DG23/MAX(BinCountData19)&gt;'Bin Count Data'!DH23/MAX(BinCountData19),ABS(('Bin Count Data'!DH23-'Bin Count Data'!DG23)/'Bin Count Data'!DG23),ABS(('Bin Count Data'!DH23-'Bin Count Data'!DG23)/'Bin Count Data'!DH23)),0)</f>
        <v>0</v>
      </c>
      <c r="DJ23" s="61">
        <f>IFERROR(IF(AND('Bin Count Data'!DG23&gt;0,'Bin Count Data'!DG23='Bin Count Data'!DH23),1,MAX('Bin Count Data'!DG23,'Bin Count Data'!DH23)/MAX(BinCountData19)),0)</f>
        <v>0</v>
      </c>
      <c r="DK23" s="6"/>
      <c r="DL23" s="30" t="str">
        <f t="shared" si="19"/>
        <v/>
      </c>
      <c r="DM23" s="60">
        <f>IFERROR(IF('Bin Count Data'!DM23="",0,VALUE('Bin Count Data'!DM23)),0)</f>
        <v>0</v>
      </c>
      <c r="DN23" s="59">
        <f>IFERROR(IF('Bin Count Data'!DN23="",0,VALUE('Bin Count Data'!DN23)),0)</f>
        <v>0</v>
      </c>
      <c r="DO23" s="6">
        <f>IFERROR(IF('Bin Count Data'!DM23/MAX(BinCountData20)&gt;'Bin Count Data'!DN23/MAX(BinCountData20),ABS(('Bin Count Data'!DN23-'Bin Count Data'!DM23)/'Bin Count Data'!DM23),ABS(('Bin Count Data'!DN23-'Bin Count Data'!DM23)/'Bin Count Data'!DN23)),0)</f>
        <v>0</v>
      </c>
      <c r="DP23" s="61">
        <f>IFERROR(IF(AND('Bin Count Data'!DM23&gt;0,'Bin Count Data'!DM23='Bin Count Data'!DN23),1,MAX('Bin Count Data'!DM23,'Bin Count Data'!DN23)/MAX(BinCountData20)),0)</f>
        <v>0</v>
      </c>
    </row>
    <row r="24" spans="2:120" ht="14.25">
      <c r="B24" s="30" t="str">
        <f t="shared" si="0"/>
        <v/>
      </c>
      <c r="C24" s="60">
        <f>IFERROR(IF('Bin Count Data'!C24="",0,VALUE('Bin Count Data'!C24)),0)</f>
        <v>0</v>
      </c>
      <c r="D24" s="59">
        <f>IFERROR(IF('Bin Count Data'!D24="",0,VALUE('Bin Count Data'!D24)),0)</f>
        <v>0</v>
      </c>
      <c r="E24" s="6">
        <f>IFERROR(IF('Bin Count Data'!C24/MAX(BinCountData1)&gt;'Bin Count Data'!D24/MAX(BinCountData1),ABS(('Bin Count Data'!D24-'Bin Count Data'!C24)/'Bin Count Data'!C24),ABS(('Bin Count Data'!D24-'Bin Count Data'!C24)/'Bin Count Data'!D24)),0)</f>
        <v>0</v>
      </c>
      <c r="F24" s="61">
        <f>IFERROR(IF(AND('Bin Count Data'!C24&gt;0,'Bin Count Data'!C24='Bin Count Data'!D24),1,MAX('Bin Count Data'!C24,'Bin Count Data'!D24)/MAX(BinCountData1)),0)</f>
        <v>0</v>
      </c>
      <c r="G24" s="53"/>
      <c r="H24" s="30" t="str">
        <f t="shared" si="1"/>
        <v/>
      </c>
      <c r="I24" s="60">
        <f>IFERROR(IF('Bin Count Data'!I24="",0,VALUE('Bin Count Data'!I24)),0)</f>
        <v>0</v>
      </c>
      <c r="J24" s="59">
        <f>IFERROR(IF('Bin Count Data'!J24="",0,VALUE('Bin Count Data'!J24)),0)</f>
        <v>0</v>
      </c>
      <c r="K24" s="6">
        <f>IFERROR(IF('Bin Count Data'!I24/MAX(BinCountData2)&gt;'Bin Count Data'!J24/MAX(BinCountData2),ABS(('Bin Count Data'!J24-'Bin Count Data'!I24)/'Bin Count Data'!I24),ABS(('Bin Count Data'!J24-'Bin Count Data'!I24)/'Bin Count Data'!J24)),0)</f>
        <v>0</v>
      </c>
      <c r="L24" s="61">
        <f>IFERROR(IF(AND('Bin Count Data'!I24&gt;0,'Bin Count Data'!I24='Bin Count Data'!J24),1,MAX('Bin Count Data'!I24,'Bin Count Data'!J24)/MAX(BinCountData2)),0)</f>
        <v>0</v>
      </c>
      <c r="N24" s="30" t="str">
        <f t="shared" si="2"/>
        <v/>
      </c>
      <c r="O24" s="60">
        <f>IFERROR(IF('Bin Count Data'!O24="",0,VALUE('Bin Count Data'!O24)),0)</f>
        <v>0</v>
      </c>
      <c r="P24" s="59">
        <f>IFERROR(IF('Bin Count Data'!P24="",0,VALUE('Bin Count Data'!P24)),0)</f>
        <v>0</v>
      </c>
      <c r="Q24" s="6">
        <f>IFERROR(IF('Bin Count Data'!O24/MAX(BinCountData3)&gt;'Bin Count Data'!P24/MAX(BinCountData3),ABS(('Bin Count Data'!P24-'Bin Count Data'!O24)/'Bin Count Data'!O24),ABS(('Bin Count Data'!P24-'Bin Count Data'!O24)/'Bin Count Data'!P24)),0)</f>
        <v>0</v>
      </c>
      <c r="R24" s="61">
        <f>IFERROR(IF(AND('Bin Count Data'!O24&gt;0,'Bin Count Data'!O24='Bin Count Data'!P24),1,MAX('Bin Count Data'!O24,'Bin Count Data'!P24)/MAX(BinCountData3)),0)</f>
        <v>0</v>
      </c>
      <c r="T24" s="30" t="str">
        <f t="shared" si="3"/>
        <v/>
      </c>
      <c r="U24" s="60">
        <f>IFERROR(IF('Bin Count Data'!U24="",0,VALUE('Bin Count Data'!U24)),0)</f>
        <v>0</v>
      </c>
      <c r="V24" s="59">
        <f>IFERROR(IF('Bin Count Data'!V24="",0,VALUE('Bin Count Data'!V24)),0)</f>
        <v>0</v>
      </c>
      <c r="W24" s="6">
        <f>IFERROR(IF('Bin Count Data'!U24/MAX(BinCountData4)&gt;'Bin Count Data'!V24/MAX(BinCountData4),ABS(('Bin Count Data'!V24-'Bin Count Data'!U24)/'Bin Count Data'!U24),ABS(('Bin Count Data'!V24-'Bin Count Data'!U24)/'Bin Count Data'!V24)),0)</f>
        <v>0</v>
      </c>
      <c r="X24" s="61">
        <f>IFERROR(IF(AND('Bin Count Data'!U24&gt;0,'Bin Count Data'!U24='Bin Count Data'!V24),1,MAX('Bin Count Data'!U24,'Bin Count Data'!V24)/MAX(BinCountData4)),0)</f>
        <v>0</v>
      </c>
      <c r="Z24" s="30" t="str">
        <f t="shared" si="4"/>
        <v/>
      </c>
      <c r="AA24" s="60">
        <f>IFERROR(IF('Bin Count Data'!AA24="",0,VALUE('Bin Count Data'!AA24)),0)</f>
        <v>0</v>
      </c>
      <c r="AB24" s="59">
        <f>IFERROR(IF('Bin Count Data'!AB24="",0,VALUE('Bin Count Data'!AB24)),0)</f>
        <v>0</v>
      </c>
      <c r="AC24" s="6">
        <f>IFERROR(IF('Bin Count Data'!AA24/MAX(BinCountData5)&gt;'Bin Count Data'!AB24/MAX(BinCountData5),ABS(('Bin Count Data'!AB24-'Bin Count Data'!AA24)/'Bin Count Data'!AA24),ABS(('Bin Count Data'!AB24-'Bin Count Data'!AA24)/'Bin Count Data'!AB24)),0)</f>
        <v>0</v>
      </c>
      <c r="AD24" s="61">
        <f>IFERROR(IF(AND('Bin Count Data'!AA24&gt;0,'Bin Count Data'!AA24='Bin Count Data'!AB24),1,MAX('Bin Count Data'!AA24,'Bin Count Data'!AB24)/MAX(BinCountData5)),0)</f>
        <v>0</v>
      </c>
      <c r="AF24" s="30" t="str">
        <f t="shared" si="5"/>
        <v/>
      </c>
      <c r="AG24" s="60">
        <f>IFERROR(IF('Bin Count Data'!AG24="",0,VALUE('Bin Count Data'!AG24)),0)</f>
        <v>0</v>
      </c>
      <c r="AH24" s="59">
        <f>IFERROR(IF('Bin Count Data'!AH24="",0,VALUE('Bin Count Data'!AH24)),0)</f>
        <v>0</v>
      </c>
      <c r="AI24" s="6">
        <f>IFERROR(IF('Bin Count Data'!AG24/MAX(BinCountData6)&gt;'Bin Count Data'!AH24/MAX(BinCountData6),ABS(('Bin Count Data'!AH24-'Bin Count Data'!AG24)/'Bin Count Data'!AG24),ABS(('Bin Count Data'!AH24-'Bin Count Data'!AG24)/'Bin Count Data'!AH24)),0)</f>
        <v>0</v>
      </c>
      <c r="AJ24" s="61">
        <f>IFERROR(IF(AND('Bin Count Data'!AG24&gt;0,'Bin Count Data'!AG24='Bin Count Data'!AH24),1,MAX('Bin Count Data'!AG24,'Bin Count Data'!AH24)/MAX(BinCountData6)),0)</f>
        <v>0</v>
      </c>
      <c r="AL24" s="30" t="str">
        <f t="shared" si="6"/>
        <v/>
      </c>
      <c r="AM24" s="60">
        <f>IFERROR(IF('Bin Count Data'!AM24="",0,VALUE('Bin Count Data'!AM24)),0)</f>
        <v>0</v>
      </c>
      <c r="AN24" s="59">
        <f>IFERROR(IF('Bin Count Data'!AN24="",0,VALUE('Bin Count Data'!AN24)),0)</f>
        <v>0</v>
      </c>
      <c r="AO24" s="6">
        <f>IFERROR(IF('Bin Count Data'!AM24/MAX(BinCountData7)&gt;'Bin Count Data'!AN24/MAX(BinCountData7),ABS(('Bin Count Data'!AN24-'Bin Count Data'!AM24)/'Bin Count Data'!AM24),ABS(('Bin Count Data'!AN24-'Bin Count Data'!AM24)/'Bin Count Data'!AN24)),0)</f>
        <v>0</v>
      </c>
      <c r="AP24" s="61">
        <f>IFERROR(IF(AND('Bin Count Data'!AM24&gt;0,'Bin Count Data'!AM24='Bin Count Data'!AN24),1,MAX('Bin Count Data'!AM24,'Bin Count Data'!AN24)/MAX(BinCountData7)),0)</f>
        <v>0</v>
      </c>
      <c r="AR24" s="30" t="str">
        <f t="shared" si="7"/>
        <v/>
      </c>
      <c r="AS24" s="60">
        <f>IFERROR(IF('Bin Count Data'!AS24="",0,VALUE('Bin Count Data'!AS24)),0)</f>
        <v>0</v>
      </c>
      <c r="AT24" s="59">
        <f>IFERROR(IF('Bin Count Data'!AT24="",0,VALUE('Bin Count Data'!AT24)),0)</f>
        <v>0</v>
      </c>
      <c r="AU24" s="6">
        <f>IFERROR(IF('Bin Count Data'!AS24/MAX(BinCountData8)&gt;'Bin Count Data'!AT24/MAX(BinCountData8),ABS(('Bin Count Data'!AT24-'Bin Count Data'!AS24)/'Bin Count Data'!AS24),ABS(('Bin Count Data'!AT24-'Bin Count Data'!AS24)/'Bin Count Data'!AT24)),0)</f>
        <v>0</v>
      </c>
      <c r="AV24" s="61">
        <f>IFERROR(IF(AND('Bin Count Data'!AS24&gt;0,'Bin Count Data'!AS24='Bin Count Data'!AT24),1,MAX('Bin Count Data'!AS24,'Bin Count Data'!AT24)/MAX(BinCountData8)),0)</f>
        <v>0</v>
      </c>
      <c r="AX24" s="30" t="str">
        <f t="shared" si="8"/>
        <v/>
      </c>
      <c r="AY24" s="60">
        <f>IFERROR(IF('Bin Count Data'!AY24="",0,VALUE('Bin Count Data'!AY24)),0)</f>
        <v>0</v>
      </c>
      <c r="AZ24" s="59">
        <f>IFERROR(IF('Bin Count Data'!AZ24="",0,VALUE('Bin Count Data'!AZ24)),0)</f>
        <v>0</v>
      </c>
      <c r="BA24" s="6">
        <f>IFERROR(IF('Bin Count Data'!AY24/MAX(BinCountData9)&gt;'Bin Count Data'!AZ24/MAX(BinCountData9),ABS(('Bin Count Data'!AZ24-'Bin Count Data'!AY24)/'Bin Count Data'!AY24),ABS(('Bin Count Data'!AZ24-'Bin Count Data'!AY24)/'Bin Count Data'!AZ24)),0)</f>
        <v>0</v>
      </c>
      <c r="BB24" s="61">
        <f>IFERROR(IF(AND('Bin Count Data'!AY24&gt;0,'Bin Count Data'!AY24='Bin Count Data'!AZ24),1,MAX('Bin Count Data'!AY24,'Bin Count Data'!AZ24)/MAX(BinCountData9)),0)</f>
        <v>0</v>
      </c>
      <c r="BD24" s="30" t="str">
        <f t="shared" si="9"/>
        <v/>
      </c>
      <c r="BE24" s="60">
        <f>IFERROR(IF('Bin Count Data'!BE24="",0,VALUE('Bin Count Data'!BE24)),0)</f>
        <v>0</v>
      </c>
      <c r="BF24" s="59">
        <f>IFERROR(IF('Bin Count Data'!BF24="",0,VALUE('Bin Count Data'!BF24)),0)</f>
        <v>0</v>
      </c>
      <c r="BG24" s="6">
        <f>IFERROR(IF('Bin Count Data'!BE24/MAX(BinCountData10)&gt;'Bin Count Data'!BF24/MAX(BinCountData10),ABS(('Bin Count Data'!BF24-'Bin Count Data'!BE24)/'Bin Count Data'!BE24),ABS(('Bin Count Data'!BF24-'Bin Count Data'!BE24)/'Bin Count Data'!BF24)),0)</f>
        <v>0</v>
      </c>
      <c r="BH24" s="61">
        <f>IFERROR(IF(AND('Bin Count Data'!BE24&gt;0,'Bin Count Data'!BE24='Bin Count Data'!BF24),1,MAX('Bin Count Data'!BE24,'Bin Count Data'!BF24)/MAX(BinCountData10)),0)</f>
        <v>0</v>
      </c>
      <c r="BJ24" s="30" t="str">
        <f t="shared" si="10"/>
        <v/>
      </c>
      <c r="BK24" s="60">
        <f>IFERROR(IF('Bin Count Data'!BK24="",0,VALUE('Bin Count Data'!BK24)),0)</f>
        <v>0</v>
      </c>
      <c r="BL24" s="59">
        <f>IFERROR(IF('Bin Count Data'!BL24="",0,VALUE('Bin Count Data'!BL24)),0)</f>
        <v>0</v>
      </c>
      <c r="BM24" s="6">
        <f>IFERROR(IF('Bin Count Data'!BK24/MAX(BinCountData11)&gt;'Bin Count Data'!BL24/MAX(BinCountData11),ABS(('Bin Count Data'!BL24-'Bin Count Data'!BK24)/'Bin Count Data'!BK24),ABS(('Bin Count Data'!BL24-'Bin Count Data'!BK24)/'Bin Count Data'!BL24)),0)</f>
        <v>0</v>
      </c>
      <c r="BN24" s="61">
        <f>IFERROR(IF(AND('Bin Count Data'!BK24&gt;0,'Bin Count Data'!BK24='Bin Count Data'!BL24),1,MAX('Bin Count Data'!BK24,'Bin Count Data'!BL24)/MAX(BinCountData11)),0)</f>
        <v>0</v>
      </c>
      <c r="BP24" s="30" t="str">
        <f t="shared" si="11"/>
        <v/>
      </c>
      <c r="BQ24" s="60">
        <f>IFERROR(IF('Bin Count Data'!BQ24="",0,VALUE('Bin Count Data'!BQ24)),0)</f>
        <v>0</v>
      </c>
      <c r="BR24" s="59">
        <f>IFERROR(IF('Bin Count Data'!BR24="",0,VALUE('Bin Count Data'!BR24)),0)</f>
        <v>0</v>
      </c>
      <c r="BS24" s="6">
        <f>IFERROR(IF('Bin Count Data'!BQ24/MAX(BinCountData12)&gt;'Bin Count Data'!BR24/MAX(BinCountData12),ABS(('Bin Count Data'!BR24-'Bin Count Data'!BQ24)/'Bin Count Data'!BQ24),ABS(('Bin Count Data'!BR24-'Bin Count Data'!BQ24)/'Bin Count Data'!BR24)),0)</f>
        <v>0</v>
      </c>
      <c r="BT24" s="61">
        <f>IFERROR(IF(AND('Bin Count Data'!BQ24&gt;0,'Bin Count Data'!BQ24='Bin Count Data'!BR24),1,MAX('Bin Count Data'!BQ24,'Bin Count Data'!BR24)/MAX(BinCountData12)),0)</f>
        <v>0</v>
      </c>
      <c r="BV24" s="30" t="str">
        <f t="shared" si="12"/>
        <v/>
      </c>
      <c r="BW24" s="60">
        <f>IFERROR(IF('Bin Count Data'!BW24="",0,VALUE('Bin Count Data'!BW24)),0)</f>
        <v>0</v>
      </c>
      <c r="BX24" s="59">
        <f>IFERROR(IF('Bin Count Data'!BX24="",0,VALUE('Bin Count Data'!BX24)),0)</f>
        <v>0</v>
      </c>
      <c r="BY24" s="6">
        <f>IFERROR(IF('Bin Count Data'!BW24/MAX(BinCountData13)&gt;'Bin Count Data'!BX24/MAX(BinCountData13),ABS(('Bin Count Data'!BX24-'Bin Count Data'!BW24)/'Bin Count Data'!BW24),ABS(('Bin Count Data'!BX24-'Bin Count Data'!BW24)/'Bin Count Data'!BX24)),0)</f>
        <v>0</v>
      </c>
      <c r="BZ24" s="61">
        <f>IFERROR(IF(AND('Bin Count Data'!BW24&gt;0,'Bin Count Data'!BW24='Bin Count Data'!BX24),1,MAX('Bin Count Data'!BW24,'Bin Count Data'!BX24)/MAX(BinCountData13)),0)</f>
        <v>0</v>
      </c>
      <c r="CB24" s="30" t="str">
        <f t="shared" si="13"/>
        <v/>
      </c>
      <c r="CC24" s="60">
        <f>IFERROR(IF('Bin Count Data'!CC24="",0,VALUE('Bin Count Data'!CC24)),0)</f>
        <v>0</v>
      </c>
      <c r="CD24" s="59">
        <f>IFERROR(IF('Bin Count Data'!CD24="",0,VALUE('Bin Count Data'!CD24)),0)</f>
        <v>0</v>
      </c>
      <c r="CE24" s="6">
        <f>IFERROR(IF('Bin Count Data'!CC24/MAX(BinCountData14)&gt;'Bin Count Data'!CD24/MAX(BinCountData14),ABS(('Bin Count Data'!CD24-'Bin Count Data'!CC24)/'Bin Count Data'!CC24),ABS(('Bin Count Data'!CD24-'Bin Count Data'!CC24)/'Bin Count Data'!CD24)),0)</f>
        <v>0</v>
      </c>
      <c r="CF24" s="61">
        <f>IFERROR(IF(AND('Bin Count Data'!CC24&gt;0,'Bin Count Data'!CC24='Bin Count Data'!CD24),1,MAX('Bin Count Data'!CC24,'Bin Count Data'!CD24)/MAX(BinCountData14)),0)</f>
        <v>0</v>
      </c>
      <c r="CH24" s="30" t="str">
        <f t="shared" si="14"/>
        <v/>
      </c>
      <c r="CI24" s="60">
        <f>IFERROR(IF('Bin Count Data'!CI24="",0,VALUE('Bin Count Data'!CI24)),0)</f>
        <v>0</v>
      </c>
      <c r="CJ24" s="59">
        <f>IFERROR(IF('Bin Count Data'!CJ24="",0,VALUE('Bin Count Data'!CJ24)),0)</f>
        <v>0</v>
      </c>
      <c r="CK24" s="6">
        <f>IFERROR(IF('Bin Count Data'!CI24/MAX(BinCountData15)&gt;'Bin Count Data'!CJ24/MAX(BinCountData15),ABS(('Bin Count Data'!CJ24-'Bin Count Data'!CI24)/'Bin Count Data'!CI24),ABS(('Bin Count Data'!CJ24-'Bin Count Data'!CI24)/'Bin Count Data'!CJ24)),0)</f>
        <v>0</v>
      </c>
      <c r="CL24" s="61">
        <f>IFERROR(IF(AND('Bin Count Data'!CI24&gt;0,'Bin Count Data'!CI24='Bin Count Data'!CJ24),1,MAX('Bin Count Data'!CI24,'Bin Count Data'!CJ24)/MAX(BinCountData15)),0)</f>
        <v>0</v>
      </c>
      <c r="CN24" s="30" t="str">
        <f t="shared" si="15"/>
        <v/>
      </c>
      <c r="CO24" s="60">
        <f>IFERROR(IF('Bin Count Data'!CO24="",0,VALUE('Bin Count Data'!CO24)),0)</f>
        <v>0</v>
      </c>
      <c r="CP24" s="59">
        <f>IFERROR(IF('Bin Count Data'!CP24="",0,VALUE('Bin Count Data'!CP24)),0)</f>
        <v>0</v>
      </c>
      <c r="CQ24" s="6">
        <f>IFERROR(IF('Bin Count Data'!CO24/MAX(BinCountData16)&gt;'Bin Count Data'!CP24/MAX(BinCountData16),ABS(('Bin Count Data'!CP24-'Bin Count Data'!CO24)/'Bin Count Data'!CO24),ABS(('Bin Count Data'!CP24-'Bin Count Data'!CO24)/'Bin Count Data'!CP24)),0)</f>
        <v>0</v>
      </c>
      <c r="CR24" s="61">
        <f>IFERROR(IF(AND('Bin Count Data'!CO24&gt;0,'Bin Count Data'!CO24='Bin Count Data'!CP24),1,MAX('Bin Count Data'!CO24,'Bin Count Data'!CP24)/MAX(BinCountData16)),0)</f>
        <v>0</v>
      </c>
      <c r="CT24" s="30" t="str">
        <f t="shared" si="16"/>
        <v/>
      </c>
      <c r="CU24" s="60">
        <f>IFERROR(IF('Bin Count Data'!CU24="",0,VALUE('Bin Count Data'!CU24)),0)</f>
        <v>0</v>
      </c>
      <c r="CV24" s="59">
        <f>IFERROR(IF('Bin Count Data'!CV24="",0,VALUE('Bin Count Data'!CV24)),0)</f>
        <v>0</v>
      </c>
      <c r="CW24" s="6">
        <f>IFERROR(IF('Bin Count Data'!CU24/MAX(BinCountData17)&gt;'Bin Count Data'!CV24/MAX(BinCountData17),ABS(('Bin Count Data'!CV24-'Bin Count Data'!CU24)/'Bin Count Data'!CU24),ABS(('Bin Count Data'!CV24-'Bin Count Data'!CU24)/'Bin Count Data'!CV24)),0)</f>
        <v>0</v>
      </c>
      <c r="CX24" s="61">
        <f>IFERROR(IF(AND('Bin Count Data'!CU24&gt;0,'Bin Count Data'!CU24='Bin Count Data'!CV24),1,MAX('Bin Count Data'!CU24,'Bin Count Data'!CV24)/MAX(BinCountData17)),0)</f>
        <v>0</v>
      </c>
      <c r="CY24" s="6"/>
      <c r="CZ24" s="30" t="str">
        <f t="shared" si="17"/>
        <v/>
      </c>
      <c r="DA24" s="60">
        <f>IFERROR(IF('Bin Count Data'!DA24="",0,VALUE('Bin Count Data'!DA24)),0)</f>
        <v>0</v>
      </c>
      <c r="DB24" s="59">
        <f>IFERROR(IF('Bin Count Data'!DB24="",0,VALUE('Bin Count Data'!DB24)),0)</f>
        <v>0</v>
      </c>
      <c r="DC24" s="6">
        <f>IFERROR(IF('Bin Count Data'!DA24/MAX(BinCountData18)&gt;'Bin Count Data'!DB24/MAX(BinCountData18),ABS(('Bin Count Data'!DB24-'Bin Count Data'!DA24)/'Bin Count Data'!DA24),ABS(('Bin Count Data'!DB24-'Bin Count Data'!DA24)/'Bin Count Data'!DB24)),0)</f>
        <v>0</v>
      </c>
      <c r="DD24" s="61">
        <f>IFERROR(IF(AND('Bin Count Data'!DA24&gt;0,'Bin Count Data'!DA24='Bin Count Data'!DB24),1,MAX('Bin Count Data'!DA24,'Bin Count Data'!DB24)/MAX(BinCountData18)),0)</f>
        <v>0</v>
      </c>
      <c r="DE24" s="6"/>
      <c r="DF24" s="30" t="str">
        <f t="shared" si="18"/>
        <v/>
      </c>
      <c r="DG24" s="60">
        <f>IFERROR(IF('Bin Count Data'!DG24="",0,VALUE('Bin Count Data'!DG24)),0)</f>
        <v>0</v>
      </c>
      <c r="DH24" s="59">
        <f>IFERROR(IF('Bin Count Data'!DH24="",0,VALUE('Bin Count Data'!DH24)),0)</f>
        <v>0</v>
      </c>
      <c r="DI24" s="6">
        <f>IFERROR(IF('Bin Count Data'!DG24/MAX(BinCountData19)&gt;'Bin Count Data'!DH24/MAX(BinCountData19),ABS(('Bin Count Data'!DH24-'Bin Count Data'!DG24)/'Bin Count Data'!DG24),ABS(('Bin Count Data'!DH24-'Bin Count Data'!DG24)/'Bin Count Data'!DH24)),0)</f>
        <v>0</v>
      </c>
      <c r="DJ24" s="61">
        <f>IFERROR(IF(AND('Bin Count Data'!DG24&gt;0,'Bin Count Data'!DG24='Bin Count Data'!DH24),1,MAX('Bin Count Data'!DG24,'Bin Count Data'!DH24)/MAX(BinCountData19)),0)</f>
        <v>0</v>
      </c>
      <c r="DK24" s="6"/>
      <c r="DL24" s="30" t="str">
        <f t="shared" si="19"/>
        <v/>
      </c>
      <c r="DM24" s="60">
        <f>IFERROR(IF('Bin Count Data'!DM24="",0,VALUE('Bin Count Data'!DM24)),0)</f>
        <v>0</v>
      </c>
      <c r="DN24" s="59">
        <f>IFERROR(IF('Bin Count Data'!DN24="",0,VALUE('Bin Count Data'!DN24)),0)</f>
        <v>0</v>
      </c>
      <c r="DO24" s="6">
        <f>IFERROR(IF('Bin Count Data'!DM24/MAX(BinCountData20)&gt;'Bin Count Data'!DN24/MAX(BinCountData20),ABS(('Bin Count Data'!DN24-'Bin Count Data'!DM24)/'Bin Count Data'!DM24),ABS(('Bin Count Data'!DN24-'Bin Count Data'!DM24)/'Bin Count Data'!DN24)),0)</f>
        <v>0</v>
      </c>
      <c r="DP24" s="61">
        <f>IFERROR(IF(AND('Bin Count Data'!DM24&gt;0,'Bin Count Data'!DM24='Bin Count Data'!DN24),1,MAX('Bin Count Data'!DM24,'Bin Count Data'!DN24)/MAX(BinCountData20)),0)</f>
        <v>0</v>
      </c>
    </row>
    <row r="25" spans="2:120" ht="14.25">
      <c r="B25" s="30" t="str">
        <f t="shared" si="0"/>
        <v/>
      </c>
      <c r="C25" s="60">
        <f>IFERROR(IF('Bin Count Data'!C25="",0,VALUE('Bin Count Data'!C25)),0)</f>
        <v>0</v>
      </c>
      <c r="D25" s="59">
        <f>IFERROR(IF('Bin Count Data'!D25="",0,VALUE('Bin Count Data'!D25)),0)</f>
        <v>0</v>
      </c>
      <c r="E25" s="6">
        <f>IFERROR(IF('Bin Count Data'!C25/MAX(BinCountData1)&gt;'Bin Count Data'!D25/MAX(BinCountData1),ABS(('Bin Count Data'!D25-'Bin Count Data'!C25)/'Bin Count Data'!C25),ABS(('Bin Count Data'!D25-'Bin Count Data'!C25)/'Bin Count Data'!D25)),0)</f>
        <v>0</v>
      </c>
      <c r="F25" s="61">
        <f>IFERROR(IF(AND('Bin Count Data'!C25&gt;0,'Bin Count Data'!C25='Bin Count Data'!D25),1,MAX('Bin Count Data'!C25,'Bin Count Data'!D25)/MAX(BinCountData1)),0)</f>
        <v>0</v>
      </c>
      <c r="G25" s="53"/>
      <c r="H25" s="30" t="str">
        <f t="shared" si="1"/>
        <v/>
      </c>
      <c r="I25" s="60">
        <f>IFERROR(IF('Bin Count Data'!I25="",0,VALUE('Bin Count Data'!I25)),0)</f>
        <v>0</v>
      </c>
      <c r="J25" s="59">
        <f>IFERROR(IF('Bin Count Data'!J25="",0,VALUE('Bin Count Data'!J25)),0)</f>
        <v>0</v>
      </c>
      <c r="K25" s="6">
        <f>IFERROR(IF('Bin Count Data'!I25/MAX(BinCountData2)&gt;'Bin Count Data'!J25/MAX(BinCountData2),ABS(('Bin Count Data'!J25-'Bin Count Data'!I25)/'Bin Count Data'!I25),ABS(('Bin Count Data'!J25-'Bin Count Data'!I25)/'Bin Count Data'!J25)),0)</f>
        <v>0</v>
      </c>
      <c r="L25" s="61">
        <f>IFERROR(IF(AND('Bin Count Data'!I25&gt;0,'Bin Count Data'!I25='Bin Count Data'!J25),1,MAX('Bin Count Data'!I25,'Bin Count Data'!J25)/MAX(BinCountData2)),0)</f>
        <v>0</v>
      </c>
      <c r="N25" s="30" t="str">
        <f t="shared" si="2"/>
        <v/>
      </c>
      <c r="O25" s="60">
        <f>IFERROR(IF('Bin Count Data'!O25="",0,VALUE('Bin Count Data'!O25)),0)</f>
        <v>0</v>
      </c>
      <c r="P25" s="59">
        <f>IFERROR(IF('Bin Count Data'!P25="",0,VALUE('Bin Count Data'!P25)),0)</f>
        <v>0</v>
      </c>
      <c r="Q25" s="6">
        <f>IFERROR(IF('Bin Count Data'!O25/MAX(BinCountData3)&gt;'Bin Count Data'!P25/MAX(BinCountData3),ABS(('Bin Count Data'!P25-'Bin Count Data'!O25)/'Bin Count Data'!O25),ABS(('Bin Count Data'!P25-'Bin Count Data'!O25)/'Bin Count Data'!P25)),0)</f>
        <v>0</v>
      </c>
      <c r="R25" s="61">
        <f>IFERROR(IF(AND('Bin Count Data'!O25&gt;0,'Bin Count Data'!O25='Bin Count Data'!P25),1,MAX('Bin Count Data'!O25,'Bin Count Data'!P25)/MAX(BinCountData3)),0)</f>
        <v>0</v>
      </c>
      <c r="T25" s="30" t="str">
        <f t="shared" si="3"/>
        <v/>
      </c>
      <c r="U25" s="60">
        <f>IFERROR(IF('Bin Count Data'!U25="",0,VALUE('Bin Count Data'!U25)),0)</f>
        <v>0</v>
      </c>
      <c r="V25" s="59">
        <f>IFERROR(IF('Bin Count Data'!V25="",0,VALUE('Bin Count Data'!V25)),0)</f>
        <v>0</v>
      </c>
      <c r="W25" s="6">
        <f>IFERROR(IF('Bin Count Data'!U25/MAX(BinCountData4)&gt;'Bin Count Data'!V25/MAX(BinCountData4),ABS(('Bin Count Data'!V25-'Bin Count Data'!U25)/'Bin Count Data'!U25),ABS(('Bin Count Data'!V25-'Bin Count Data'!U25)/'Bin Count Data'!V25)),0)</f>
        <v>0</v>
      </c>
      <c r="X25" s="61">
        <f>IFERROR(IF(AND('Bin Count Data'!U25&gt;0,'Bin Count Data'!U25='Bin Count Data'!V25),1,MAX('Bin Count Data'!U25,'Bin Count Data'!V25)/MAX(BinCountData4)),0)</f>
        <v>0</v>
      </c>
      <c r="Z25" s="30" t="str">
        <f t="shared" si="4"/>
        <v/>
      </c>
      <c r="AA25" s="60">
        <f>IFERROR(IF('Bin Count Data'!AA25="",0,VALUE('Bin Count Data'!AA25)),0)</f>
        <v>0</v>
      </c>
      <c r="AB25" s="59">
        <f>IFERROR(IF('Bin Count Data'!AB25="",0,VALUE('Bin Count Data'!AB25)),0)</f>
        <v>0</v>
      </c>
      <c r="AC25" s="6">
        <f>IFERROR(IF('Bin Count Data'!AA25/MAX(BinCountData5)&gt;'Bin Count Data'!AB25/MAX(BinCountData5),ABS(('Bin Count Data'!AB25-'Bin Count Data'!AA25)/'Bin Count Data'!AA25),ABS(('Bin Count Data'!AB25-'Bin Count Data'!AA25)/'Bin Count Data'!AB25)),0)</f>
        <v>0</v>
      </c>
      <c r="AD25" s="61">
        <f>IFERROR(IF(AND('Bin Count Data'!AA25&gt;0,'Bin Count Data'!AA25='Bin Count Data'!AB25),1,MAX('Bin Count Data'!AA25,'Bin Count Data'!AB25)/MAX(BinCountData5)),0)</f>
        <v>0</v>
      </c>
      <c r="AF25" s="30" t="str">
        <f t="shared" si="5"/>
        <v/>
      </c>
      <c r="AG25" s="60">
        <f>IFERROR(IF('Bin Count Data'!AG25="",0,VALUE('Bin Count Data'!AG25)),0)</f>
        <v>0</v>
      </c>
      <c r="AH25" s="59">
        <f>IFERROR(IF('Bin Count Data'!AH25="",0,VALUE('Bin Count Data'!AH25)),0)</f>
        <v>0</v>
      </c>
      <c r="AI25" s="6">
        <f>IFERROR(IF('Bin Count Data'!AG25/MAX(BinCountData6)&gt;'Bin Count Data'!AH25/MAX(BinCountData6),ABS(('Bin Count Data'!AH25-'Bin Count Data'!AG25)/'Bin Count Data'!AG25),ABS(('Bin Count Data'!AH25-'Bin Count Data'!AG25)/'Bin Count Data'!AH25)),0)</f>
        <v>0</v>
      </c>
      <c r="AJ25" s="61">
        <f>IFERROR(IF(AND('Bin Count Data'!AG25&gt;0,'Bin Count Data'!AG25='Bin Count Data'!AH25),1,MAX('Bin Count Data'!AG25,'Bin Count Data'!AH25)/MAX(BinCountData6)),0)</f>
        <v>0</v>
      </c>
      <c r="AL25" s="30" t="str">
        <f t="shared" si="6"/>
        <v/>
      </c>
      <c r="AM25" s="60">
        <f>IFERROR(IF('Bin Count Data'!AM25="",0,VALUE('Bin Count Data'!AM25)),0)</f>
        <v>0</v>
      </c>
      <c r="AN25" s="59">
        <f>IFERROR(IF('Bin Count Data'!AN25="",0,VALUE('Bin Count Data'!AN25)),0)</f>
        <v>0</v>
      </c>
      <c r="AO25" s="6">
        <f>IFERROR(IF('Bin Count Data'!AM25/MAX(BinCountData7)&gt;'Bin Count Data'!AN25/MAX(BinCountData7),ABS(('Bin Count Data'!AN25-'Bin Count Data'!AM25)/'Bin Count Data'!AM25),ABS(('Bin Count Data'!AN25-'Bin Count Data'!AM25)/'Bin Count Data'!AN25)),0)</f>
        <v>0</v>
      </c>
      <c r="AP25" s="61">
        <f>IFERROR(IF(AND('Bin Count Data'!AM25&gt;0,'Bin Count Data'!AM25='Bin Count Data'!AN25),1,MAX('Bin Count Data'!AM25,'Bin Count Data'!AN25)/MAX(BinCountData7)),0)</f>
        <v>0</v>
      </c>
      <c r="AR25" s="30" t="str">
        <f t="shared" si="7"/>
        <v/>
      </c>
      <c r="AS25" s="60">
        <f>IFERROR(IF('Bin Count Data'!AS25="",0,VALUE('Bin Count Data'!AS25)),0)</f>
        <v>0</v>
      </c>
      <c r="AT25" s="59">
        <f>IFERROR(IF('Bin Count Data'!AT25="",0,VALUE('Bin Count Data'!AT25)),0)</f>
        <v>0</v>
      </c>
      <c r="AU25" s="6">
        <f>IFERROR(IF('Bin Count Data'!AS25/MAX(BinCountData8)&gt;'Bin Count Data'!AT25/MAX(BinCountData8),ABS(('Bin Count Data'!AT25-'Bin Count Data'!AS25)/'Bin Count Data'!AS25),ABS(('Bin Count Data'!AT25-'Bin Count Data'!AS25)/'Bin Count Data'!AT25)),0)</f>
        <v>0</v>
      </c>
      <c r="AV25" s="61">
        <f>IFERROR(IF(AND('Bin Count Data'!AS25&gt;0,'Bin Count Data'!AS25='Bin Count Data'!AT25),1,MAX('Bin Count Data'!AS25,'Bin Count Data'!AT25)/MAX(BinCountData8)),0)</f>
        <v>0</v>
      </c>
      <c r="AX25" s="30" t="str">
        <f t="shared" si="8"/>
        <v/>
      </c>
      <c r="AY25" s="60">
        <f>IFERROR(IF('Bin Count Data'!AY25="",0,VALUE('Bin Count Data'!AY25)),0)</f>
        <v>0</v>
      </c>
      <c r="AZ25" s="59">
        <f>IFERROR(IF('Bin Count Data'!AZ25="",0,VALUE('Bin Count Data'!AZ25)),0)</f>
        <v>0</v>
      </c>
      <c r="BA25" s="6">
        <f>IFERROR(IF('Bin Count Data'!AY25/MAX(BinCountData9)&gt;'Bin Count Data'!AZ25/MAX(BinCountData9),ABS(('Bin Count Data'!AZ25-'Bin Count Data'!AY25)/'Bin Count Data'!AY25),ABS(('Bin Count Data'!AZ25-'Bin Count Data'!AY25)/'Bin Count Data'!AZ25)),0)</f>
        <v>0</v>
      </c>
      <c r="BB25" s="61">
        <f>IFERROR(IF(AND('Bin Count Data'!AY25&gt;0,'Bin Count Data'!AY25='Bin Count Data'!AZ25),1,MAX('Bin Count Data'!AY25,'Bin Count Data'!AZ25)/MAX(BinCountData9)),0)</f>
        <v>0</v>
      </c>
      <c r="BD25" s="30" t="str">
        <f t="shared" si="9"/>
        <v/>
      </c>
      <c r="BE25" s="60">
        <f>IFERROR(IF('Bin Count Data'!BE25="",0,VALUE('Bin Count Data'!BE25)),0)</f>
        <v>0</v>
      </c>
      <c r="BF25" s="59">
        <f>IFERROR(IF('Bin Count Data'!BF25="",0,VALUE('Bin Count Data'!BF25)),0)</f>
        <v>0</v>
      </c>
      <c r="BG25" s="6">
        <f>IFERROR(IF('Bin Count Data'!BE25/MAX(BinCountData10)&gt;'Bin Count Data'!BF25/MAX(BinCountData10),ABS(('Bin Count Data'!BF25-'Bin Count Data'!BE25)/'Bin Count Data'!BE25),ABS(('Bin Count Data'!BF25-'Bin Count Data'!BE25)/'Bin Count Data'!BF25)),0)</f>
        <v>0</v>
      </c>
      <c r="BH25" s="61">
        <f>IFERROR(IF(AND('Bin Count Data'!BE25&gt;0,'Bin Count Data'!BE25='Bin Count Data'!BF25),1,MAX('Bin Count Data'!BE25,'Bin Count Data'!BF25)/MAX(BinCountData10)),0)</f>
        <v>0</v>
      </c>
      <c r="BJ25" s="30" t="str">
        <f t="shared" si="10"/>
        <v/>
      </c>
      <c r="BK25" s="60">
        <f>IFERROR(IF('Bin Count Data'!BK25="",0,VALUE('Bin Count Data'!BK25)),0)</f>
        <v>0</v>
      </c>
      <c r="BL25" s="59">
        <f>IFERROR(IF('Bin Count Data'!BL25="",0,VALUE('Bin Count Data'!BL25)),0)</f>
        <v>0</v>
      </c>
      <c r="BM25" s="6">
        <f>IFERROR(IF('Bin Count Data'!BK25/MAX(BinCountData11)&gt;'Bin Count Data'!BL25/MAX(BinCountData11),ABS(('Bin Count Data'!BL25-'Bin Count Data'!BK25)/'Bin Count Data'!BK25),ABS(('Bin Count Data'!BL25-'Bin Count Data'!BK25)/'Bin Count Data'!BL25)),0)</f>
        <v>0</v>
      </c>
      <c r="BN25" s="61">
        <f>IFERROR(IF(AND('Bin Count Data'!BK25&gt;0,'Bin Count Data'!BK25='Bin Count Data'!BL25),1,MAX('Bin Count Data'!BK25,'Bin Count Data'!BL25)/MAX(BinCountData11)),0)</f>
        <v>0</v>
      </c>
      <c r="BP25" s="30" t="str">
        <f t="shared" si="11"/>
        <v/>
      </c>
      <c r="BQ25" s="60">
        <f>IFERROR(IF('Bin Count Data'!BQ25="",0,VALUE('Bin Count Data'!BQ25)),0)</f>
        <v>0</v>
      </c>
      <c r="BR25" s="59">
        <f>IFERROR(IF('Bin Count Data'!BR25="",0,VALUE('Bin Count Data'!BR25)),0)</f>
        <v>0</v>
      </c>
      <c r="BS25" s="6">
        <f>IFERROR(IF('Bin Count Data'!BQ25/MAX(BinCountData12)&gt;'Bin Count Data'!BR25/MAX(BinCountData12),ABS(('Bin Count Data'!BR25-'Bin Count Data'!BQ25)/'Bin Count Data'!BQ25),ABS(('Bin Count Data'!BR25-'Bin Count Data'!BQ25)/'Bin Count Data'!BR25)),0)</f>
        <v>0</v>
      </c>
      <c r="BT25" s="61">
        <f>IFERROR(IF(AND('Bin Count Data'!BQ25&gt;0,'Bin Count Data'!BQ25='Bin Count Data'!BR25),1,MAX('Bin Count Data'!BQ25,'Bin Count Data'!BR25)/MAX(BinCountData12)),0)</f>
        <v>0</v>
      </c>
      <c r="BV25" s="30" t="str">
        <f t="shared" si="12"/>
        <v/>
      </c>
      <c r="BW25" s="60">
        <f>IFERROR(IF('Bin Count Data'!BW25="",0,VALUE('Bin Count Data'!BW25)),0)</f>
        <v>0</v>
      </c>
      <c r="BX25" s="59">
        <f>IFERROR(IF('Bin Count Data'!BX25="",0,VALUE('Bin Count Data'!BX25)),0)</f>
        <v>0</v>
      </c>
      <c r="BY25" s="6">
        <f>IFERROR(IF('Bin Count Data'!BW25/MAX(BinCountData13)&gt;'Bin Count Data'!BX25/MAX(BinCountData13),ABS(('Bin Count Data'!BX25-'Bin Count Data'!BW25)/'Bin Count Data'!BW25),ABS(('Bin Count Data'!BX25-'Bin Count Data'!BW25)/'Bin Count Data'!BX25)),0)</f>
        <v>0</v>
      </c>
      <c r="BZ25" s="61">
        <f>IFERROR(IF(AND('Bin Count Data'!BW25&gt;0,'Bin Count Data'!BW25='Bin Count Data'!BX25),1,MAX('Bin Count Data'!BW25,'Bin Count Data'!BX25)/MAX(BinCountData13)),0)</f>
        <v>0</v>
      </c>
      <c r="CB25" s="30" t="str">
        <f t="shared" si="13"/>
        <v/>
      </c>
      <c r="CC25" s="60">
        <f>IFERROR(IF('Bin Count Data'!CC25="",0,VALUE('Bin Count Data'!CC25)),0)</f>
        <v>0</v>
      </c>
      <c r="CD25" s="59">
        <f>IFERROR(IF('Bin Count Data'!CD25="",0,VALUE('Bin Count Data'!CD25)),0)</f>
        <v>0</v>
      </c>
      <c r="CE25" s="6">
        <f>IFERROR(IF('Bin Count Data'!CC25/MAX(BinCountData14)&gt;'Bin Count Data'!CD25/MAX(BinCountData14),ABS(('Bin Count Data'!CD25-'Bin Count Data'!CC25)/'Bin Count Data'!CC25),ABS(('Bin Count Data'!CD25-'Bin Count Data'!CC25)/'Bin Count Data'!CD25)),0)</f>
        <v>0</v>
      </c>
      <c r="CF25" s="61">
        <f>IFERROR(IF(AND('Bin Count Data'!CC25&gt;0,'Bin Count Data'!CC25='Bin Count Data'!CD25),1,MAX('Bin Count Data'!CC25,'Bin Count Data'!CD25)/MAX(BinCountData14)),0)</f>
        <v>0</v>
      </c>
      <c r="CH25" s="30" t="str">
        <f t="shared" si="14"/>
        <v/>
      </c>
      <c r="CI25" s="60">
        <f>IFERROR(IF('Bin Count Data'!CI25="",0,VALUE('Bin Count Data'!CI25)),0)</f>
        <v>0</v>
      </c>
      <c r="CJ25" s="59">
        <f>IFERROR(IF('Bin Count Data'!CJ25="",0,VALUE('Bin Count Data'!CJ25)),0)</f>
        <v>0</v>
      </c>
      <c r="CK25" s="6">
        <f>IFERROR(IF('Bin Count Data'!CI25/MAX(BinCountData15)&gt;'Bin Count Data'!CJ25/MAX(BinCountData15),ABS(('Bin Count Data'!CJ25-'Bin Count Data'!CI25)/'Bin Count Data'!CI25),ABS(('Bin Count Data'!CJ25-'Bin Count Data'!CI25)/'Bin Count Data'!CJ25)),0)</f>
        <v>0</v>
      </c>
      <c r="CL25" s="61">
        <f>IFERROR(IF(AND('Bin Count Data'!CI25&gt;0,'Bin Count Data'!CI25='Bin Count Data'!CJ25),1,MAX('Bin Count Data'!CI25,'Bin Count Data'!CJ25)/MAX(BinCountData15)),0)</f>
        <v>0</v>
      </c>
      <c r="CN25" s="30" t="str">
        <f t="shared" si="15"/>
        <v/>
      </c>
      <c r="CO25" s="60">
        <f>IFERROR(IF('Bin Count Data'!CO25="",0,VALUE('Bin Count Data'!CO25)),0)</f>
        <v>0</v>
      </c>
      <c r="CP25" s="59">
        <f>IFERROR(IF('Bin Count Data'!CP25="",0,VALUE('Bin Count Data'!CP25)),0)</f>
        <v>0</v>
      </c>
      <c r="CQ25" s="6">
        <f>IFERROR(IF('Bin Count Data'!CO25/MAX(BinCountData16)&gt;'Bin Count Data'!CP25/MAX(BinCountData16),ABS(('Bin Count Data'!CP25-'Bin Count Data'!CO25)/'Bin Count Data'!CO25),ABS(('Bin Count Data'!CP25-'Bin Count Data'!CO25)/'Bin Count Data'!CP25)),0)</f>
        <v>0</v>
      </c>
      <c r="CR25" s="61">
        <f>IFERROR(IF(AND('Bin Count Data'!CO25&gt;0,'Bin Count Data'!CO25='Bin Count Data'!CP25),1,MAX('Bin Count Data'!CO25,'Bin Count Data'!CP25)/MAX(BinCountData16)),0)</f>
        <v>0</v>
      </c>
      <c r="CT25" s="30" t="str">
        <f t="shared" si="16"/>
        <v/>
      </c>
      <c r="CU25" s="60">
        <f>IFERROR(IF('Bin Count Data'!CU25="",0,VALUE('Bin Count Data'!CU25)),0)</f>
        <v>0</v>
      </c>
      <c r="CV25" s="59">
        <f>IFERROR(IF('Bin Count Data'!CV25="",0,VALUE('Bin Count Data'!CV25)),0)</f>
        <v>0</v>
      </c>
      <c r="CW25" s="6">
        <f>IFERROR(IF('Bin Count Data'!CU25/MAX(BinCountData17)&gt;'Bin Count Data'!CV25/MAX(BinCountData17),ABS(('Bin Count Data'!CV25-'Bin Count Data'!CU25)/'Bin Count Data'!CU25),ABS(('Bin Count Data'!CV25-'Bin Count Data'!CU25)/'Bin Count Data'!CV25)),0)</f>
        <v>0</v>
      </c>
      <c r="CX25" s="61">
        <f>IFERROR(IF(AND('Bin Count Data'!CU25&gt;0,'Bin Count Data'!CU25='Bin Count Data'!CV25),1,MAX('Bin Count Data'!CU25,'Bin Count Data'!CV25)/MAX(BinCountData17)),0)</f>
        <v>0</v>
      </c>
      <c r="CY25" s="6"/>
      <c r="CZ25" s="30" t="str">
        <f t="shared" si="17"/>
        <v/>
      </c>
      <c r="DA25" s="60">
        <f>IFERROR(IF('Bin Count Data'!DA25="",0,VALUE('Bin Count Data'!DA25)),0)</f>
        <v>0</v>
      </c>
      <c r="DB25" s="59">
        <f>IFERROR(IF('Bin Count Data'!DB25="",0,VALUE('Bin Count Data'!DB25)),0)</f>
        <v>0</v>
      </c>
      <c r="DC25" s="6">
        <f>IFERROR(IF('Bin Count Data'!DA25/MAX(BinCountData18)&gt;'Bin Count Data'!DB25/MAX(BinCountData18),ABS(('Bin Count Data'!DB25-'Bin Count Data'!DA25)/'Bin Count Data'!DA25),ABS(('Bin Count Data'!DB25-'Bin Count Data'!DA25)/'Bin Count Data'!DB25)),0)</f>
        <v>0</v>
      </c>
      <c r="DD25" s="61">
        <f>IFERROR(IF(AND('Bin Count Data'!DA25&gt;0,'Bin Count Data'!DA25='Bin Count Data'!DB25),1,MAX('Bin Count Data'!DA25,'Bin Count Data'!DB25)/MAX(BinCountData18)),0)</f>
        <v>0</v>
      </c>
      <c r="DE25" s="6"/>
      <c r="DF25" s="30" t="str">
        <f t="shared" si="18"/>
        <v/>
      </c>
      <c r="DG25" s="60">
        <f>IFERROR(IF('Bin Count Data'!DG25="",0,VALUE('Bin Count Data'!DG25)),0)</f>
        <v>0</v>
      </c>
      <c r="DH25" s="59">
        <f>IFERROR(IF('Bin Count Data'!DH25="",0,VALUE('Bin Count Data'!DH25)),0)</f>
        <v>0</v>
      </c>
      <c r="DI25" s="6">
        <f>IFERROR(IF('Bin Count Data'!DG25/MAX(BinCountData19)&gt;'Bin Count Data'!DH25/MAX(BinCountData19),ABS(('Bin Count Data'!DH25-'Bin Count Data'!DG25)/'Bin Count Data'!DG25),ABS(('Bin Count Data'!DH25-'Bin Count Data'!DG25)/'Bin Count Data'!DH25)),0)</f>
        <v>0</v>
      </c>
      <c r="DJ25" s="61">
        <f>IFERROR(IF(AND('Bin Count Data'!DG25&gt;0,'Bin Count Data'!DG25='Bin Count Data'!DH25),1,MAX('Bin Count Data'!DG25,'Bin Count Data'!DH25)/MAX(BinCountData19)),0)</f>
        <v>0</v>
      </c>
      <c r="DK25" s="6"/>
      <c r="DL25" s="30" t="str">
        <f t="shared" si="19"/>
        <v/>
      </c>
      <c r="DM25" s="60">
        <f>IFERROR(IF('Bin Count Data'!DM25="",0,VALUE('Bin Count Data'!DM25)),0)</f>
        <v>0</v>
      </c>
      <c r="DN25" s="59">
        <f>IFERROR(IF('Bin Count Data'!DN25="",0,VALUE('Bin Count Data'!DN25)),0)</f>
        <v>0</v>
      </c>
      <c r="DO25" s="6">
        <f>IFERROR(IF('Bin Count Data'!DM25/MAX(BinCountData20)&gt;'Bin Count Data'!DN25/MAX(BinCountData20),ABS(('Bin Count Data'!DN25-'Bin Count Data'!DM25)/'Bin Count Data'!DM25),ABS(('Bin Count Data'!DN25-'Bin Count Data'!DM25)/'Bin Count Data'!DN25)),0)</f>
        <v>0</v>
      </c>
      <c r="DP25" s="61">
        <f>IFERROR(IF(AND('Bin Count Data'!DM25&gt;0,'Bin Count Data'!DM25='Bin Count Data'!DN25),1,MAX('Bin Count Data'!DM25,'Bin Count Data'!DN25)/MAX(BinCountData20)),0)</f>
        <v>0</v>
      </c>
    </row>
    <row r="26" spans="2:120" ht="14.25">
      <c r="B26" s="30" t="str">
        <f t="shared" si="0"/>
        <v/>
      </c>
      <c r="C26" s="60">
        <f>IFERROR(IF('Bin Count Data'!C26="",0,VALUE('Bin Count Data'!C26)),0)</f>
        <v>0</v>
      </c>
      <c r="D26" s="59">
        <f>IFERROR(IF('Bin Count Data'!D26="",0,VALUE('Bin Count Data'!D26)),0)</f>
        <v>0</v>
      </c>
      <c r="E26" s="6">
        <f>IFERROR(IF('Bin Count Data'!C26/MAX(BinCountData1)&gt;'Bin Count Data'!D26/MAX(BinCountData1),ABS(('Bin Count Data'!D26-'Bin Count Data'!C26)/'Bin Count Data'!C26),ABS(('Bin Count Data'!D26-'Bin Count Data'!C26)/'Bin Count Data'!D26)),0)</f>
        <v>0</v>
      </c>
      <c r="F26" s="61">
        <f>IFERROR(IF(AND('Bin Count Data'!C26&gt;0,'Bin Count Data'!C26='Bin Count Data'!D26),1,MAX('Bin Count Data'!C26,'Bin Count Data'!D26)/MAX(BinCountData1)),0)</f>
        <v>0</v>
      </c>
      <c r="G26" s="53"/>
      <c r="H26" s="30" t="str">
        <f t="shared" si="1"/>
        <v/>
      </c>
      <c r="I26" s="60">
        <f>IFERROR(IF('Bin Count Data'!I26="",0,VALUE('Bin Count Data'!I26)),0)</f>
        <v>0</v>
      </c>
      <c r="J26" s="59">
        <f>IFERROR(IF('Bin Count Data'!J26="",0,VALUE('Bin Count Data'!J26)),0)</f>
        <v>0</v>
      </c>
      <c r="K26" s="6">
        <f>IFERROR(IF('Bin Count Data'!I26/MAX(BinCountData2)&gt;'Bin Count Data'!J26/MAX(BinCountData2),ABS(('Bin Count Data'!J26-'Bin Count Data'!I26)/'Bin Count Data'!I26),ABS(('Bin Count Data'!J26-'Bin Count Data'!I26)/'Bin Count Data'!J26)),0)</f>
        <v>0</v>
      </c>
      <c r="L26" s="61">
        <f>IFERROR(IF(AND('Bin Count Data'!I26&gt;0,'Bin Count Data'!I26='Bin Count Data'!J26),1,MAX('Bin Count Data'!I26,'Bin Count Data'!J26)/MAX(BinCountData2)),0)</f>
        <v>0</v>
      </c>
      <c r="N26" s="30" t="str">
        <f t="shared" si="2"/>
        <v/>
      </c>
      <c r="O26" s="60">
        <f>IFERROR(IF('Bin Count Data'!O26="",0,VALUE('Bin Count Data'!O26)),0)</f>
        <v>0</v>
      </c>
      <c r="P26" s="59">
        <f>IFERROR(IF('Bin Count Data'!P26="",0,VALUE('Bin Count Data'!P26)),0)</f>
        <v>0</v>
      </c>
      <c r="Q26" s="6">
        <f>IFERROR(IF('Bin Count Data'!O26/MAX(BinCountData3)&gt;'Bin Count Data'!P26/MAX(BinCountData3),ABS(('Bin Count Data'!P26-'Bin Count Data'!O26)/'Bin Count Data'!O26),ABS(('Bin Count Data'!P26-'Bin Count Data'!O26)/'Bin Count Data'!P26)),0)</f>
        <v>0</v>
      </c>
      <c r="R26" s="61">
        <f>IFERROR(IF(AND('Bin Count Data'!O26&gt;0,'Bin Count Data'!O26='Bin Count Data'!P26),1,MAX('Bin Count Data'!O26,'Bin Count Data'!P26)/MAX(BinCountData3)),0)</f>
        <v>0</v>
      </c>
      <c r="T26" s="30" t="str">
        <f t="shared" si="3"/>
        <v/>
      </c>
      <c r="U26" s="60">
        <f>IFERROR(IF('Bin Count Data'!U26="",0,VALUE('Bin Count Data'!U26)),0)</f>
        <v>0</v>
      </c>
      <c r="V26" s="59">
        <f>IFERROR(IF('Bin Count Data'!V26="",0,VALUE('Bin Count Data'!V26)),0)</f>
        <v>0</v>
      </c>
      <c r="W26" s="6">
        <f>IFERROR(IF('Bin Count Data'!U26/MAX(BinCountData4)&gt;'Bin Count Data'!V26/MAX(BinCountData4),ABS(('Bin Count Data'!V26-'Bin Count Data'!U26)/'Bin Count Data'!U26),ABS(('Bin Count Data'!V26-'Bin Count Data'!U26)/'Bin Count Data'!V26)),0)</f>
        <v>0</v>
      </c>
      <c r="X26" s="61">
        <f>IFERROR(IF(AND('Bin Count Data'!U26&gt;0,'Bin Count Data'!U26='Bin Count Data'!V26),1,MAX('Bin Count Data'!U26,'Bin Count Data'!V26)/MAX(BinCountData4)),0)</f>
        <v>0</v>
      </c>
      <c r="Z26" s="30" t="str">
        <f t="shared" si="4"/>
        <v/>
      </c>
      <c r="AA26" s="60">
        <f>IFERROR(IF('Bin Count Data'!AA26="",0,VALUE('Bin Count Data'!AA26)),0)</f>
        <v>0</v>
      </c>
      <c r="AB26" s="59">
        <f>IFERROR(IF('Bin Count Data'!AB26="",0,VALUE('Bin Count Data'!AB26)),0)</f>
        <v>0</v>
      </c>
      <c r="AC26" s="6">
        <f>IFERROR(IF('Bin Count Data'!AA26/MAX(BinCountData5)&gt;'Bin Count Data'!AB26/MAX(BinCountData5),ABS(('Bin Count Data'!AB26-'Bin Count Data'!AA26)/'Bin Count Data'!AA26),ABS(('Bin Count Data'!AB26-'Bin Count Data'!AA26)/'Bin Count Data'!AB26)),0)</f>
        <v>0</v>
      </c>
      <c r="AD26" s="61">
        <f>IFERROR(IF(AND('Bin Count Data'!AA26&gt;0,'Bin Count Data'!AA26='Bin Count Data'!AB26),1,MAX('Bin Count Data'!AA26,'Bin Count Data'!AB26)/MAX(BinCountData5)),0)</f>
        <v>0</v>
      </c>
      <c r="AF26" s="30" t="str">
        <f t="shared" si="5"/>
        <v/>
      </c>
      <c r="AG26" s="60">
        <f>IFERROR(IF('Bin Count Data'!AG26="",0,VALUE('Bin Count Data'!AG26)),0)</f>
        <v>0</v>
      </c>
      <c r="AH26" s="59">
        <f>IFERROR(IF('Bin Count Data'!AH26="",0,VALUE('Bin Count Data'!AH26)),0)</f>
        <v>0</v>
      </c>
      <c r="AI26" s="6">
        <f>IFERROR(IF('Bin Count Data'!AG26/MAX(BinCountData6)&gt;'Bin Count Data'!AH26/MAX(BinCountData6),ABS(('Bin Count Data'!AH26-'Bin Count Data'!AG26)/'Bin Count Data'!AG26),ABS(('Bin Count Data'!AH26-'Bin Count Data'!AG26)/'Bin Count Data'!AH26)),0)</f>
        <v>0</v>
      </c>
      <c r="AJ26" s="61">
        <f>IFERROR(IF(AND('Bin Count Data'!AG26&gt;0,'Bin Count Data'!AG26='Bin Count Data'!AH26),1,MAX('Bin Count Data'!AG26,'Bin Count Data'!AH26)/MAX(BinCountData6)),0)</f>
        <v>0</v>
      </c>
      <c r="AL26" s="30" t="str">
        <f t="shared" si="6"/>
        <v/>
      </c>
      <c r="AM26" s="60">
        <f>IFERROR(IF('Bin Count Data'!AM26="",0,VALUE('Bin Count Data'!AM26)),0)</f>
        <v>0</v>
      </c>
      <c r="AN26" s="59">
        <f>IFERROR(IF('Bin Count Data'!AN26="",0,VALUE('Bin Count Data'!AN26)),0)</f>
        <v>0</v>
      </c>
      <c r="AO26" s="6">
        <f>IFERROR(IF('Bin Count Data'!AM26/MAX(BinCountData7)&gt;'Bin Count Data'!AN26/MAX(BinCountData7),ABS(('Bin Count Data'!AN26-'Bin Count Data'!AM26)/'Bin Count Data'!AM26),ABS(('Bin Count Data'!AN26-'Bin Count Data'!AM26)/'Bin Count Data'!AN26)),0)</f>
        <v>0</v>
      </c>
      <c r="AP26" s="61">
        <f>IFERROR(IF(AND('Bin Count Data'!AM26&gt;0,'Bin Count Data'!AM26='Bin Count Data'!AN26),1,MAX('Bin Count Data'!AM26,'Bin Count Data'!AN26)/MAX(BinCountData7)),0)</f>
        <v>0</v>
      </c>
      <c r="AR26" s="30" t="str">
        <f t="shared" si="7"/>
        <v/>
      </c>
      <c r="AS26" s="60">
        <f>IFERROR(IF('Bin Count Data'!AS26="",0,VALUE('Bin Count Data'!AS26)),0)</f>
        <v>0</v>
      </c>
      <c r="AT26" s="59">
        <f>IFERROR(IF('Bin Count Data'!AT26="",0,VALUE('Bin Count Data'!AT26)),0)</f>
        <v>0</v>
      </c>
      <c r="AU26" s="6">
        <f>IFERROR(IF('Bin Count Data'!AS26/MAX(BinCountData8)&gt;'Bin Count Data'!AT26/MAX(BinCountData8),ABS(('Bin Count Data'!AT26-'Bin Count Data'!AS26)/'Bin Count Data'!AS26),ABS(('Bin Count Data'!AT26-'Bin Count Data'!AS26)/'Bin Count Data'!AT26)),0)</f>
        <v>0</v>
      </c>
      <c r="AV26" s="61">
        <f>IFERROR(IF(AND('Bin Count Data'!AS26&gt;0,'Bin Count Data'!AS26='Bin Count Data'!AT26),1,MAX('Bin Count Data'!AS26,'Bin Count Data'!AT26)/MAX(BinCountData8)),0)</f>
        <v>0</v>
      </c>
      <c r="AX26" s="30" t="str">
        <f t="shared" si="8"/>
        <v/>
      </c>
      <c r="AY26" s="60">
        <f>IFERROR(IF('Bin Count Data'!AY26="",0,VALUE('Bin Count Data'!AY26)),0)</f>
        <v>0</v>
      </c>
      <c r="AZ26" s="59">
        <f>IFERROR(IF('Bin Count Data'!AZ26="",0,VALUE('Bin Count Data'!AZ26)),0)</f>
        <v>0</v>
      </c>
      <c r="BA26" s="6">
        <f>IFERROR(IF('Bin Count Data'!AY26/MAX(BinCountData9)&gt;'Bin Count Data'!AZ26/MAX(BinCountData9),ABS(('Bin Count Data'!AZ26-'Bin Count Data'!AY26)/'Bin Count Data'!AY26),ABS(('Bin Count Data'!AZ26-'Bin Count Data'!AY26)/'Bin Count Data'!AZ26)),0)</f>
        <v>0</v>
      </c>
      <c r="BB26" s="61">
        <f>IFERROR(IF(AND('Bin Count Data'!AY26&gt;0,'Bin Count Data'!AY26='Bin Count Data'!AZ26),1,MAX('Bin Count Data'!AY26,'Bin Count Data'!AZ26)/MAX(BinCountData9)),0)</f>
        <v>0</v>
      </c>
      <c r="BD26" s="30" t="str">
        <f t="shared" si="9"/>
        <v/>
      </c>
      <c r="BE26" s="60">
        <f>IFERROR(IF('Bin Count Data'!BE26="",0,VALUE('Bin Count Data'!BE26)),0)</f>
        <v>0</v>
      </c>
      <c r="BF26" s="59">
        <f>IFERROR(IF('Bin Count Data'!BF26="",0,VALUE('Bin Count Data'!BF26)),0)</f>
        <v>0</v>
      </c>
      <c r="BG26" s="6">
        <f>IFERROR(IF('Bin Count Data'!BE26/MAX(BinCountData10)&gt;'Bin Count Data'!BF26/MAX(BinCountData10),ABS(('Bin Count Data'!BF26-'Bin Count Data'!BE26)/'Bin Count Data'!BE26),ABS(('Bin Count Data'!BF26-'Bin Count Data'!BE26)/'Bin Count Data'!BF26)),0)</f>
        <v>0</v>
      </c>
      <c r="BH26" s="61">
        <f>IFERROR(IF(AND('Bin Count Data'!BE26&gt;0,'Bin Count Data'!BE26='Bin Count Data'!BF26),1,MAX('Bin Count Data'!BE26,'Bin Count Data'!BF26)/MAX(BinCountData10)),0)</f>
        <v>0</v>
      </c>
      <c r="BJ26" s="30" t="str">
        <f t="shared" si="10"/>
        <v/>
      </c>
      <c r="BK26" s="60">
        <f>IFERROR(IF('Bin Count Data'!BK26="",0,VALUE('Bin Count Data'!BK26)),0)</f>
        <v>0</v>
      </c>
      <c r="BL26" s="59">
        <f>IFERROR(IF('Bin Count Data'!BL26="",0,VALUE('Bin Count Data'!BL26)),0)</f>
        <v>0</v>
      </c>
      <c r="BM26" s="6">
        <f>IFERROR(IF('Bin Count Data'!BK26/MAX(BinCountData11)&gt;'Bin Count Data'!BL26/MAX(BinCountData11),ABS(('Bin Count Data'!BL26-'Bin Count Data'!BK26)/'Bin Count Data'!BK26),ABS(('Bin Count Data'!BL26-'Bin Count Data'!BK26)/'Bin Count Data'!BL26)),0)</f>
        <v>0</v>
      </c>
      <c r="BN26" s="61">
        <f>IFERROR(IF(AND('Bin Count Data'!BK26&gt;0,'Bin Count Data'!BK26='Bin Count Data'!BL26),1,MAX('Bin Count Data'!BK26,'Bin Count Data'!BL26)/MAX(BinCountData11)),0)</f>
        <v>0</v>
      </c>
      <c r="BP26" s="30" t="str">
        <f t="shared" si="11"/>
        <v/>
      </c>
      <c r="BQ26" s="60">
        <f>IFERROR(IF('Bin Count Data'!BQ26="",0,VALUE('Bin Count Data'!BQ26)),0)</f>
        <v>0</v>
      </c>
      <c r="BR26" s="59">
        <f>IFERROR(IF('Bin Count Data'!BR26="",0,VALUE('Bin Count Data'!BR26)),0)</f>
        <v>0</v>
      </c>
      <c r="BS26" s="6">
        <f>IFERROR(IF('Bin Count Data'!BQ26/MAX(BinCountData12)&gt;'Bin Count Data'!BR26/MAX(BinCountData12),ABS(('Bin Count Data'!BR26-'Bin Count Data'!BQ26)/'Bin Count Data'!BQ26),ABS(('Bin Count Data'!BR26-'Bin Count Data'!BQ26)/'Bin Count Data'!BR26)),0)</f>
        <v>0</v>
      </c>
      <c r="BT26" s="61">
        <f>IFERROR(IF(AND('Bin Count Data'!BQ26&gt;0,'Bin Count Data'!BQ26='Bin Count Data'!BR26),1,MAX('Bin Count Data'!BQ26,'Bin Count Data'!BR26)/MAX(BinCountData12)),0)</f>
        <v>0</v>
      </c>
      <c r="BV26" s="30" t="str">
        <f t="shared" si="12"/>
        <v/>
      </c>
      <c r="BW26" s="60">
        <f>IFERROR(IF('Bin Count Data'!BW26="",0,VALUE('Bin Count Data'!BW26)),0)</f>
        <v>0</v>
      </c>
      <c r="BX26" s="59">
        <f>IFERROR(IF('Bin Count Data'!BX26="",0,VALUE('Bin Count Data'!BX26)),0)</f>
        <v>0</v>
      </c>
      <c r="BY26" s="6">
        <f>IFERROR(IF('Bin Count Data'!BW26/MAX(BinCountData13)&gt;'Bin Count Data'!BX26/MAX(BinCountData13),ABS(('Bin Count Data'!BX26-'Bin Count Data'!BW26)/'Bin Count Data'!BW26),ABS(('Bin Count Data'!BX26-'Bin Count Data'!BW26)/'Bin Count Data'!BX26)),0)</f>
        <v>0</v>
      </c>
      <c r="BZ26" s="61">
        <f>IFERROR(IF(AND('Bin Count Data'!BW26&gt;0,'Bin Count Data'!BW26='Bin Count Data'!BX26),1,MAX('Bin Count Data'!BW26,'Bin Count Data'!BX26)/MAX(BinCountData13)),0)</f>
        <v>0</v>
      </c>
      <c r="CB26" s="30" t="str">
        <f t="shared" si="13"/>
        <v/>
      </c>
      <c r="CC26" s="60">
        <f>IFERROR(IF('Bin Count Data'!CC26="",0,VALUE('Bin Count Data'!CC26)),0)</f>
        <v>0</v>
      </c>
      <c r="CD26" s="59">
        <f>IFERROR(IF('Bin Count Data'!CD26="",0,VALUE('Bin Count Data'!CD26)),0)</f>
        <v>0</v>
      </c>
      <c r="CE26" s="6">
        <f>IFERROR(IF('Bin Count Data'!CC26/MAX(BinCountData14)&gt;'Bin Count Data'!CD26/MAX(BinCountData14),ABS(('Bin Count Data'!CD26-'Bin Count Data'!CC26)/'Bin Count Data'!CC26),ABS(('Bin Count Data'!CD26-'Bin Count Data'!CC26)/'Bin Count Data'!CD26)),0)</f>
        <v>0</v>
      </c>
      <c r="CF26" s="61">
        <f>IFERROR(IF(AND('Bin Count Data'!CC26&gt;0,'Bin Count Data'!CC26='Bin Count Data'!CD26),1,MAX('Bin Count Data'!CC26,'Bin Count Data'!CD26)/MAX(BinCountData14)),0)</f>
        <v>0</v>
      </c>
      <c r="CH26" s="30" t="str">
        <f t="shared" si="14"/>
        <v/>
      </c>
      <c r="CI26" s="60">
        <f>IFERROR(IF('Bin Count Data'!CI26="",0,VALUE('Bin Count Data'!CI26)),0)</f>
        <v>0</v>
      </c>
      <c r="CJ26" s="59">
        <f>IFERROR(IF('Bin Count Data'!CJ26="",0,VALUE('Bin Count Data'!CJ26)),0)</f>
        <v>0</v>
      </c>
      <c r="CK26" s="6">
        <f>IFERROR(IF('Bin Count Data'!CI26/MAX(BinCountData15)&gt;'Bin Count Data'!CJ26/MAX(BinCountData15),ABS(('Bin Count Data'!CJ26-'Bin Count Data'!CI26)/'Bin Count Data'!CI26),ABS(('Bin Count Data'!CJ26-'Bin Count Data'!CI26)/'Bin Count Data'!CJ26)),0)</f>
        <v>0</v>
      </c>
      <c r="CL26" s="61">
        <f>IFERROR(IF(AND('Bin Count Data'!CI26&gt;0,'Bin Count Data'!CI26='Bin Count Data'!CJ26),1,MAX('Bin Count Data'!CI26,'Bin Count Data'!CJ26)/MAX(BinCountData15)),0)</f>
        <v>0</v>
      </c>
      <c r="CN26" s="30" t="str">
        <f t="shared" si="15"/>
        <v/>
      </c>
      <c r="CO26" s="60">
        <f>IFERROR(IF('Bin Count Data'!CO26="",0,VALUE('Bin Count Data'!CO26)),0)</f>
        <v>0</v>
      </c>
      <c r="CP26" s="59">
        <f>IFERROR(IF('Bin Count Data'!CP26="",0,VALUE('Bin Count Data'!CP26)),0)</f>
        <v>0</v>
      </c>
      <c r="CQ26" s="6">
        <f>IFERROR(IF('Bin Count Data'!CO26/MAX(BinCountData16)&gt;'Bin Count Data'!CP26/MAX(BinCountData16),ABS(('Bin Count Data'!CP26-'Bin Count Data'!CO26)/'Bin Count Data'!CO26),ABS(('Bin Count Data'!CP26-'Bin Count Data'!CO26)/'Bin Count Data'!CP26)),0)</f>
        <v>0</v>
      </c>
      <c r="CR26" s="61">
        <f>IFERROR(IF(AND('Bin Count Data'!CO26&gt;0,'Bin Count Data'!CO26='Bin Count Data'!CP26),1,MAX('Bin Count Data'!CO26,'Bin Count Data'!CP26)/MAX(BinCountData16)),0)</f>
        <v>0</v>
      </c>
      <c r="CT26" s="30" t="str">
        <f t="shared" si="16"/>
        <v/>
      </c>
      <c r="CU26" s="60">
        <f>IFERROR(IF('Bin Count Data'!CU26="",0,VALUE('Bin Count Data'!CU26)),0)</f>
        <v>0</v>
      </c>
      <c r="CV26" s="59">
        <f>IFERROR(IF('Bin Count Data'!CV26="",0,VALUE('Bin Count Data'!CV26)),0)</f>
        <v>0</v>
      </c>
      <c r="CW26" s="6">
        <f>IFERROR(IF('Bin Count Data'!CU26/MAX(BinCountData17)&gt;'Bin Count Data'!CV26/MAX(BinCountData17),ABS(('Bin Count Data'!CV26-'Bin Count Data'!CU26)/'Bin Count Data'!CU26),ABS(('Bin Count Data'!CV26-'Bin Count Data'!CU26)/'Bin Count Data'!CV26)),0)</f>
        <v>0</v>
      </c>
      <c r="CX26" s="61">
        <f>IFERROR(IF(AND('Bin Count Data'!CU26&gt;0,'Bin Count Data'!CU26='Bin Count Data'!CV26),1,MAX('Bin Count Data'!CU26,'Bin Count Data'!CV26)/MAX(BinCountData17)),0)</f>
        <v>0</v>
      </c>
      <c r="CY26" s="6"/>
      <c r="CZ26" s="30" t="str">
        <f t="shared" si="17"/>
        <v/>
      </c>
      <c r="DA26" s="60">
        <f>IFERROR(IF('Bin Count Data'!DA26="",0,VALUE('Bin Count Data'!DA26)),0)</f>
        <v>0</v>
      </c>
      <c r="DB26" s="59">
        <f>IFERROR(IF('Bin Count Data'!DB26="",0,VALUE('Bin Count Data'!DB26)),0)</f>
        <v>0</v>
      </c>
      <c r="DC26" s="6">
        <f>IFERROR(IF('Bin Count Data'!DA26/MAX(BinCountData18)&gt;'Bin Count Data'!DB26/MAX(BinCountData18),ABS(('Bin Count Data'!DB26-'Bin Count Data'!DA26)/'Bin Count Data'!DA26),ABS(('Bin Count Data'!DB26-'Bin Count Data'!DA26)/'Bin Count Data'!DB26)),0)</f>
        <v>0</v>
      </c>
      <c r="DD26" s="61">
        <f>IFERROR(IF(AND('Bin Count Data'!DA26&gt;0,'Bin Count Data'!DA26='Bin Count Data'!DB26),1,MAX('Bin Count Data'!DA26,'Bin Count Data'!DB26)/MAX(BinCountData18)),0)</f>
        <v>0</v>
      </c>
      <c r="DE26" s="6"/>
      <c r="DF26" s="30" t="str">
        <f t="shared" si="18"/>
        <v/>
      </c>
      <c r="DG26" s="60">
        <f>IFERROR(IF('Bin Count Data'!DG26="",0,VALUE('Bin Count Data'!DG26)),0)</f>
        <v>0</v>
      </c>
      <c r="DH26" s="59">
        <f>IFERROR(IF('Bin Count Data'!DH26="",0,VALUE('Bin Count Data'!DH26)),0)</f>
        <v>0</v>
      </c>
      <c r="DI26" s="6">
        <f>IFERROR(IF('Bin Count Data'!DG26/MAX(BinCountData19)&gt;'Bin Count Data'!DH26/MAX(BinCountData19),ABS(('Bin Count Data'!DH26-'Bin Count Data'!DG26)/'Bin Count Data'!DG26),ABS(('Bin Count Data'!DH26-'Bin Count Data'!DG26)/'Bin Count Data'!DH26)),0)</f>
        <v>0</v>
      </c>
      <c r="DJ26" s="61">
        <f>IFERROR(IF(AND('Bin Count Data'!DG26&gt;0,'Bin Count Data'!DG26='Bin Count Data'!DH26),1,MAX('Bin Count Data'!DG26,'Bin Count Data'!DH26)/MAX(BinCountData19)),0)</f>
        <v>0</v>
      </c>
      <c r="DK26" s="6"/>
      <c r="DL26" s="30" t="str">
        <f t="shared" si="19"/>
        <v/>
      </c>
      <c r="DM26" s="60">
        <f>IFERROR(IF('Bin Count Data'!DM26="",0,VALUE('Bin Count Data'!DM26)),0)</f>
        <v>0</v>
      </c>
      <c r="DN26" s="59">
        <f>IFERROR(IF('Bin Count Data'!DN26="",0,VALUE('Bin Count Data'!DN26)),0)</f>
        <v>0</v>
      </c>
      <c r="DO26" s="6">
        <f>IFERROR(IF('Bin Count Data'!DM26/MAX(BinCountData20)&gt;'Bin Count Data'!DN26/MAX(BinCountData20),ABS(('Bin Count Data'!DN26-'Bin Count Data'!DM26)/'Bin Count Data'!DM26),ABS(('Bin Count Data'!DN26-'Bin Count Data'!DM26)/'Bin Count Data'!DN26)),0)</f>
        <v>0</v>
      </c>
      <c r="DP26" s="61">
        <f>IFERROR(IF(AND('Bin Count Data'!DM26&gt;0,'Bin Count Data'!DM26='Bin Count Data'!DN26),1,MAX('Bin Count Data'!DM26,'Bin Count Data'!DN26)/MAX(BinCountData20)),0)</f>
        <v>0</v>
      </c>
    </row>
    <row r="27" spans="2:120" ht="14.25">
      <c r="B27" s="30" t="str">
        <f t="shared" si="0"/>
        <v/>
      </c>
      <c r="C27" s="60">
        <f>IFERROR(IF('Bin Count Data'!C27="",0,VALUE('Bin Count Data'!C27)),0)</f>
        <v>0</v>
      </c>
      <c r="D27" s="59">
        <f>IFERROR(IF('Bin Count Data'!D27="",0,VALUE('Bin Count Data'!D27)),0)</f>
        <v>0</v>
      </c>
      <c r="E27" s="6">
        <f>IFERROR(IF('Bin Count Data'!C27/MAX(BinCountData1)&gt;'Bin Count Data'!D27/MAX(BinCountData1),ABS(('Bin Count Data'!D27-'Bin Count Data'!C27)/'Bin Count Data'!C27),ABS(('Bin Count Data'!D27-'Bin Count Data'!C27)/'Bin Count Data'!D27)),0)</f>
        <v>0</v>
      </c>
      <c r="F27" s="61">
        <f>IFERROR(IF(AND('Bin Count Data'!C27&gt;0,'Bin Count Data'!C27='Bin Count Data'!D27),1,MAX('Bin Count Data'!C27,'Bin Count Data'!D27)/MAX(BinCountData1)),0)</f>
        <v>0</v>
      </c>
      <c r="G27" s="53"/>
      <c r="H27" s="30" t="str">
        <f t="shared" si="1"/>
        <v/>
      </c>
      <c r="I27" s="60">
        <f>IFERROR(IF('Bin Count Data'!I27="",0,VALUE('Bin Count Data'!I27)),0)</f>
        <v>0</v>
      </c>
      <c r="J27" s="59">
        <f>IFERROR(IF('Bin Count Data'!J27="",0,VALUE('Bin Count Data'!J27)),0)</f>
        <v>0</v>
      </c>
      <c r="K27" s="6">
        <f>IFERROR(IF('Bin Count Data'!I27/MAX(BinCountData2)&gt;'Bin Count Data'!J27/MAX(BinCountData2),ABS(('Bin Count Data'!J27-'Bin Count Data'!I27)/'Bin Count Data'!I27),ABS(('Bin Count Data'!J27-'Bin Count Data'!I27)/'Bin Count Data'!J27)),0)</f>
        <v>0</v>
      </c>
      <c r="L27" s="61">
        <f>IFERROR(IF(AND('Bin Count Data'!I27&gt;0,'Bin Count Data'!I27='Bin Count Data'!J27),1,MAX('Bin Count Data'!I27,'Bin Count Data'!J27)/MAX(BinCountData2)),0)</f>
        <v>0</v>
      </c>
      <c r="N27" s="30" t="str">
        <f t="shared" si="2"/>
        <v/>
      </c>
      <c r="O27" s="60">
        <f>IFERROR(IF('Bin Count Data'!O27="",0,VALUE('Bin Count Data'!O27)),0)</f>
        <v>0</v>
      </c>
      <c r="P27" s="59">
        <f>IFERROR(IF('Bin Count Data'!P27="",0,VALUE('Bin Count Data'!P27)),0)</f>
        <v>0</v>
      </c>
      <c r="Q27" s="6">
        <f>IFERROR(IF('Bin Count Data'!O27/MAX(BinCountData3)&gt;'Bin Count Data'!P27/MAX(BinCountData3),ABS(('Bin Count Data'!P27-'Bin Count Data'!O27)/'Bin Count Data'!O27),ABS(('Bin Count Data'!P27-'Bin Count Data'!O27)/'Bin Count Data'!P27)),0)</f>
        <v>0</v>
      </c>
      <c r="R27" s="61">
        <f>IFERROR(IF(AND('Bin Count Data'!O27&gt;0,'Bin Count Data'!O27='Bin Count Data'!P27),1,MAX('Bin Count Data'!O27,'Bin Count Data'!P27)/MAX(BinCountData3)),0)</f>
        <v>0</v>
      </c>
      <c r="T27" s="30" t="str">
        <f t="shared" si="3"/>
        <v/>
      </c>
      <c r="U27" s="60">
        <f>IFERROR(IF('Bin Count Data'!U27="",0,VALUE('Bin Count Data'!U27)),0)</f>
        <v>0</v>
      </c>
      <c r="V27" s="59">
        <f>IFERROR(IF('Bin Count Data'!V27="",0,VALUE('Bin Count Data'!V27)),0)</f>
        <v>0</v>
      </c>
      <c r="W27" s="6">
        <f>IFERROR(IF('Bin Count Data'!U27/MAX(BinCountData4)&gt;'Bin Count Data'!V27/MAX(BinCountData4),ABS(('Bin Count Data'!V27-'Bin Count Data'!U27)/'Bin Count Data'!U27),ABS(('Bin Count Data'!V27-'Bin Count Data'!U27)/'Bin Count Data'!V27)),0)</f>
        <v>0</v>
      </c>
      <c r="X27" s="61">
        <f>IFERROR(IF(AND('Bin Count Data'!U27&gt;0,'Bin Count Data'!U27='Bin Count Data'!V27),1,MAX('Bin Count Data'!U27,'Bin Count Data'!V27)/MAX(BinCountData4)),0)</f>
        <v>0</v>
      </c>
      <c r="Z27" s="30" t="str">
        <f t="shared" si="4"/>
        <v/>
      </c>
      <c r="AA27" s="60">
        <f>IFERROR(IF('Bin Count Data'!AA27="",0,VALUE('Bin Count Data'!AA27)),0)</f>
        <v>0</v>
      </c>
      <c r="AB27" s="59">
        <f>IFERROR(IF('Bin Count Data'!AB27="",0,VALUE('Bin Count Data'!AB27)),0)</f>
        <v>0</v>
      </c>
      <c r="AC27" s="6">
        <f>IFERROR(IF('Bin Count Data'!AA27/MAX(BinCountData5)&gt;'Bin Count Data'!AB27/MAX(BinCountData5),ABS(('Bin Count Data'!AB27-'Bin Count Data'!AA27)/'Bin Count Data'!AA27),ABS(('Bin Count Data'!AB27-'Bin Count Data'!AA27)/'Bin Count Data'!AB27)),0)</f>
        <v>0</v>
      </c>
      <c r="AD27" s="61">
        <f>IFERROR(IF(AND('Bin Count Data'!AA27&gt;0,'Bin Count Data'!AA27='Bin Count Data'!AB27),1,MAX('Bin Count Data'!AA27,'Bin Count Data'!AB27)/MAX(BinCountData5)),0)</f>
        <v>0</v>
      </c>
      <c r="AF27" s="30" t="str">
        <f t="shared" si="5"/>
        <v/>
      </c>
      <c r="AG27" s="60">
        <f>IFERROR(IF('Bin Count Data'!AG27="",0,VALUE('Bin Count Data'!AG27)),0)</f>
        <v>0</v>
      </c>
      <c r="AH27" s="59">
        <f>IFERROR(IF('Bin Count Data'!AH27="",0,VALUE('Bin Count Data'!AH27)),0)</f>
        <v>0</v>
      </c>
      <c r="AI27" s="6">
        <f>IFERROR(IF('Bin Count Data'!AG27/MAX(BinCountData6)&gt;'Bin Count Data'!AH27/MAX(BinCountData6),ABS(('Bin Count Data'!AH27-'Bin Count Data'!AG27)/'Bin Count Data'!AG27),ABS(('Bin Count Data'!AH27-'Bin Count Data'!AG27)/'Bin Count Data'!AH27)),0)</f>
        <v>0</v>
      </c>
      <c r="AJ27" s="61">
        <f>IFERROR(IF(AND('Bin Count Data'!AG27&gt;0,'Bin Count Data'!AG27='Bin Count Data'!AH27),1,MAX('Bin Count Data'!AG27,'Bin Count Data'!AH27)/MAX(BinCountData6)),0)</f>
        <v>0</v>
      </c>
      <c r="AL27" s="30" t="str">
        <f t="shared" si="6"/>
        <v/>
      </c>
      <c r="AM27" s="60">
        <f>IFERROR(IF('Bin Count Data'!AM27="",0,VALUE('Bin Count Data'!AM27)),0)</f>
        <v>0</v>
      </c>
      <c r="AN27" s="59">
        <f>IFERROR(IF('Bin Count Data'!AN27="",0,VALUE('Bin Count Data'!AN27)),0)</f>
        <v>0</v>
      </c>
      <c r="AO27" s="6">
        <f>IFERROR(IF('Bin Count Data'!AM27/MAX(BinCountData7)&gt;'Bin Count Data'!AN27/MAX(BinCountData7),ABS(('Bin Count Data'!AN27-'Bin Count Data'!AM27)/'Bin Count Data'!AM27),ABS(('Bin Count Data'!AN27-'Bin Count Data'!AM27)/'Bin Count Data'!AN27)),0)</f>
        <v>0</v>
      </c>
      <c r="AP27" s="61">
        <f>IFERROR(IF(AND('Bin Count Data'!AM27&gt;0,'Bin Count Data'!AM27='Bin Count Data'!AN27),1,MAX('Bin Count Data'!AM27,'Bin Count Data'!AN27)/MAX(BinCountData7)),0)</f>
        <v>0</v>
      </c>
      <c r="AR27" s="30" t="str">
        <f t="shared" si="7"/>
        <v/>
      </c>
      <c r="AS27" s="60">
        <f>IFERROR(IF('Bin Count Data'!AS27="",0,VALUE('Bin Count Data'!AS27)),0)</f>
        <v>0</v>
      </c>
      <c r="AT27" s="59">
        <f>IFERROR(IF('Bin Count Data'!AT27="",0,VALUE('Bin Count Data'!AT27)),0)</f>
        <v>0</v>
      </c>
      <c r="AU27" s="6">
        <f>IFERROR(IF('Bin Count Data'!AS27/MAX(BinCountData8)&gt;'Bin Count Data'!AT27/MAX(BinCountData8),ABS(('Bin Count Data'!AT27-'Bin Count Data'!AS27)/'Bin Count Data'!AS27),ABS(('Bin Count Data'!AT27-'Bin Count Data'!AS27)/'Bin Count Data'!AT27)),0)</f>
        <v>0</v>
      </c>
      <c r="AV27" s="61">
        <f>IFERROR(IF(AND('Bin Count Data'!AS27&gt;0,'Bin Count Data'!AS27='Bin Count Data'!AT27),1,MAX('Bin Count Data'!AS27,'Bin Count Data'!AT27)/MAX(BinCountData8)),0)</f>
        <v>0</v>
      </c>
      <c r="AX27" s="30" t="str">
        <f t="shared" si="8"/>
        <v/>
      </c>
      <c r="AY27" s="60">
        <f>IFERROR(IF('Bin Count Data'!AY27="",0,VALUE('Bin Count Data'!AY27)),0)</f>
        <v>0</v>
      </c>
      <c r="AZ27" s="59">
        <f>IFERROR(IF('Bin Count Data'!AZ27="",0,VALUE('Bin Count Data'!AZ27)),0)</f>
        <v>0</v>
      </c>
      <c r="BA27" s="6">
        <f>IFERROR(IF('Bin Count Data'!AY27/MAX(BinCountData9)&gt;'Bin Count Data'!AZ27/MAX(BinCountData9),ABS(('Bin Count Data'!AZ27-'Bin Count Data'!AY27)/'Bin Count Data'!AY27),ABS(('Bin Count Data'!AZ27-'Bin Count Data'!AY27)/'Bin Count Data'!AZ27)),0)</f>
        <v>0</v>
      </c>
      <c r="BB27" s="61">
        <f>IFERROR(IF(AND('Bin Count Data'!AY27&gt;0,'Bin Count Data'!AY27='Bin Count Data'!AZ27),1,MAX('Bin Count Data'!AY27,'Bin Count Data'!AZ27)/MAX(BinCountData9)),0)</f>
        <v>0</v>
      </c>
      <c r="BD27" s="30" t="str">
        <f t="shared" si="9"/>
        <v/>
      </c>
      <c r="BE27" s="60">
        <f>IFERROR(IF('Bin Count Data'!BE27="",0,VALUE('Bin Count Data'!BE27)),0)</f>
        <v>0</v>
      </c>
      <c r="BF27" s="59">
        <f>IFERROR(IF('Bin Count Data'!BF27="",0,VALUE('Bin Count Data'!BF27)),0)</f>
        <v>0</v>
      </c>
      <c r="BG27" s="6">
        <f>IFERROR(IF('Bin Count Data'!BE27/MAX(BinCountData10)&gt;'Bin Count Data'!BF27/MAX(BinCountData10),ABS(('Bin Count Data'!BF27-'Bin Count Data'!BE27)/'Bin Count Data'!BE27),ABS(('Bin Count Data'!BF27-'Bin Count Data'!BE27)/'Bin Count Data'!BF27)),0)</f>
        <v>0</v>
      </c>
      <c r="BH27" s="61">
        <f>IFERROR(IF(AND('Bin Count Data'!BE27&gt;0,'Bin Count Data'!BE27='Bin Count Data'!BF27),1,MAX('Bin Count Data'!BE27,'Bin Count Data'!BF27)/MAX(BinCountData10)),0)</f>
        <v>0</v>
      </c>
      <c r="BJ27" s="30" t="str">
        <f t="shared" si="10"/>
        <v/>
      </c>
      <c r="BK27" s="60">
        <f>IFERROR(IF('Bin Count Data'!BK27="",0,VALUE('Bin Count Data'!BK27)),0)</f>
        <v>0</v>
      </c>
      <c r="BL27" s="59">
        <f>IFERROR(IF('Bin Count Data'!BL27="",0,VALUE('Bin Count Data'!BL27)),0)</f>
        <v>0</v>
      </c>
      <c r="BM27" s="6">
        <f>IFERROR(IF('Bin Count Data'!BK27/MAX(BinCountData11)&gt;'Bin Count Data'!BL27/MAX(BinCountData11),ABS(('Bin Count Data'!BL27-'Bin Count Data'!BK27)/'Bin Count Data'!BK27),ABS(('Bin Count Data'!BL27-'Bin Count Data'!BK27)/'Bin Count Data'!BL27)),0)</f>
        <v>0</v>
      </c>
      <c r="BN27" s="61">
        <f>IFERROR(IF(AND('Bin Count Data'!BK27&gt;0,'Bin Count Data'!BK27='Bin Count Data'!BL27),1,MAX('Bin Count Data'!BK27,'Bin Count Data'!BL27)/MAX(BinCountData11)),0)</f>
        <v>0</v>
      </c>
      <c r="BP27" s="30" t="str">
        <f t="shared" si="11"/>
        <v/>
      </c>
      <c r="BQ27" s="60">
        <f>IFERROR(IF('Bin Count Data'!BQ27="",0,VALUE('Bin Count Data'!BQ27)),0)</f>
        <v>0</v>
      </c>
      <c r="BR27" s="59">
        <f>IFERROR(IF('Bin Count Data'!BR27="",0,VALUE('Bin Count Data'!BR27)),0)</f>
        <v>0</v>
      </c>
      <c r="BS27" s="6">
        <f>IFERROR(IF('Bin Count Data'!BQ27/MAX(BinCountData12)&gt;'Bin Count Data'!BR27/MAX(BinCountData12),ABS(('Bin Count Data'!BR27-'Bin Count Data'!BQ27)/'Bin Count Data'!BQ27),ABS(('Bin Count Data'!BR27-'Bin Count Data'!BQ27)/'Bin Count Data'!BR27)),0)</f>
        <v>0</v>
      </c>
      <c r="BT27" s="61">
        <f>IFERROR(IF(AND('Bin Count Data'!BQ27&gt;0,'Bin Count Data'!BQ27='Bin Count Data'!BR27),1,MAX('Bin Count Data'!BQ27,'Bin Count Data'!BR27)/MAX(BinCountData12)),0)</f>
        <v>0</v>
      </c>
      <c r="BV27" s="30" t="str">
        <f t="shared" si="12"/>
        <v/>
      </c>
      <c r="BW27" s="60">
        <f>IFERROR(IF('Bin Count Data'!BW27="",0,VALUE('Bin Count Data'!BW27)),0)</f>
        <v>0</v>
      </c>
      <c r="BX27" s="59">
        <f>IFERROR(IF('Bin Count Data'!BX27="",0,VALUE('Bin Count Data'!BX27)),0)</f>
        <v>0</v>
      </c>
      <c r="BY27" s="6">
        <f>IFERROR(IF('Bin Count Data'!BW27/MAX(BinCountData13)&gt;'Bin Count Data'!BX27/MAX(BinCountData13),ABS(('Bin Count Data'!BX27-'Bin Count Data'!BW27)/'Bin Count Data'!BW27),ABS(('Bin Count Data'!BX27-'Bin Count Data'!BW27)/'Bin Count Data'!BX27)),0)</f>
        <v>0</v>
      </c>
      <c r="BZ27" s="61">
        <f>IFERROR(IF(AND('Bin Count Data'!BW27&gt;0,'Bin Count Data'!BW27='Bin Count Data'!BX27),1,MAX('Bin Count Data'!BW27,'Bin Count Data'!BX27)/MAX(BinCountData13)),0)</f>
        <v>0</v>
      </c>
      <c r="CB27" s="30" t="str">
        <f t="shared" si="13"/>
        <v/>
      </c>
      <c r="CC27" s="60">
        <f>IFERROR(IF('Bin Count Data'!CC27="",0,VALUE('Bin Count Data'!CC27)),0)</f>
        <v>0</v>
      </c>
      <c r="CD27" s="59">
        <f>IFERROR(IF('Bin Count Data'!CD27="",0,VALUE('Bin Count Data'!CD27)),0)</f>
        <v>0</v>
      </c>
      <c r="CE27" s="6">
        <f>IFERROR(IF('Bin Count Data'!CC27/MAX(BinCountData14)&gt;'Bin Count Data'!CD27/MAX(BinCountData14),ABS(('Bin Count Data'!CD27-'Bin Count Data'!CC27)/'Bin Count Data'!CC27),ABS(('Bin Count Data'!CD27-'Bin Count Data'!CC27)/'Bin Count Data'!CD27)),0)</f>
        <v>0</v>
      </c>
      <c r="CF27" s="61">
        <f>IFERROR(IF(AND('Bin Count Data'!CC27&gt;0,'Bin Count Data'!CC27='Bin Count Data'!CD27),1,MAX('Bin Count Data'!CC27,'Bin Count Data'!CD27)/MAX(BinCountData14)),0)</f>
        <v>0</v>
      </c>
      <c r="CH27" s="30" t="str">
        <f t="shared" si="14"/>
        <v/>
      </c>
      <c r="CI27" s="60">
        <f>IFERROR(IF('Bin Count Data'!CI27="",0,VALUE('Bin Count Data'!CI27)),0)</f>
        <v>0</v>
      </c>
      <c r="CJ27" s="59">
        <f>IFERROR(IF('Bin Count Data'!CJ27="",0,VALUE('Bin Count Data'!CJ27)),0)</f>
        <v>0</v>
      </c>
      <c r="CK27" s="6">
        <f>IFERROR(IF('Bin Count Data'!CI27/MAX(BinCountData15)&gt;'Bin Count Data'!CJ27/MAX(BinCountData15),ABS(('Bin Count Data'!CJ27-'Bin Count Data'!CI27)/'Bin Count Data'!CI27),ABS(('Bin Count Data'!CJ27-'Bin Count Data'!CI27)/'Bin Count Data'!CJ27)),0)</f>
        <v>0</v>
      </c>
      <c r="CL27" s="61">
        <f>IFERROR(IF(AND('Bin Count Data'!CI27&gt;0,'Bin Count Data'!CI27='Bin Count Data'!CJ27),1,MAX('Bin Count Data'!CI27,'Bin Count Data'!CJ27)/MAX(BinCountData15)),0)</f>
        <v>0</v>
      </c>
      <c r="CN27" s="30" t="str">
        <f t="shared" si="15"/>
        <v/>
      </c>
      <c r="CO27" s="60">
        <f>IFERROR(IF('Bin Count Data'!CO27="",0,VALUE('Bin Count Data'!CO27)),0)</f>
        <v>0</v>
      </c>
      <c r="CP27" s="59">
        <f>IFERROR(IF('Bin Count Data'!CP27="",0,VALUE('Bin Count Data'!CP27)),0)</f>
        <v>0</v>
      </c>
      <c r="CQ27" s="6">
        <f>IFERROR(IF('Bin Count Data'!CO27/MAX(BinCountData16)&gt;'Bin Count Data'!CP27/MAX(BinCountData16),ABS(('Bin Count Data'!CP27-'Bin Count Data'!CO27)/'Bin Count Data'!CO27),ABS(('Bin Count Data'!CP27-'Bin Count Data'!CO27)/'Bin Count Data'!CP27)),0)</f>
        <v>0</v>
      </c>
      <c r="CR27" s="61">
        <f>IFERROR(IF(AND('Bin Count Data'!CO27&gt;0,'Bin Count Data'!CO27='Bin Count Data'!CP27),1,MAX('Bin Count Data'!CO27,'Bin Count Data'!CP27)/MAX(BinCountData16)),0)</f>
        <v>0</v>
      </c>
      <c r="CT27" s="30" t="str">
        <f t="shared" si="16"/>
        <v/>
      </c>
      <c r="CU27" s="60">
        <f>IFERROR(IF('Bin Count Data'!CU27="",0,VALUE('Bin Count Data'!CU27)),0)</f>
        <v>0</v>
      </c>
      <c r="CV27" s="59">
        <f>IFERROR(IF('Bin Count Data'!CV27="",0,VALUE('Bin Count Data'!CV27)),0)</f>
        <v>0</v>
      </c>
      <c r="CW27" s="6">
        <f>IFERROR(IF('Bin Count Data'!CU27/MAX(BinCountData17)&gt;'Bin Count Data'!CV27/MAX(BinCountData17),ABS(('Bin Count Data'!CV27-'Bin Count Data'!CU27)/'Bin Count Data'!CU27),ABS(('Bin Count Data'!CV27-'Bin Count Data'!CU27)/'Bin Count Data'!CV27)),0)</f>
        <v>0</v>
      </c>
      <c r="CX27" s="61">
        <f>IFERROR(IF(AND('Bin Count Data'!CU27&gt;0,'Bin Count Data'!CU27='Bin Count Data'!CV27),1,MAX('Bin Count Data'!CU27,'Bin Count Data'!CV27)/MAX(BinCountData17)),0)</f>
        <v>0</v>
      </c>
      <c r="CY27" s="6"/>
      <c r="CZ27" s="30" t="str">
        <f t="shared" si="17"/>
        <v/>
      </c>
      <c r="DA27" s="60">
        <f>IFERROR(IF('Bin Count Data'!DA27="",0,VALUE('Bin Count Data'!DA27)),0)</f>
        <v>0</v>
      </c>
      <c r="DB27" s="59">
        <f>IFERROR(IF('Bin Count Data'!DB27="",0,VALUE('Bin Count Data'!DB27)),0)</f>
        <v>0</v>
      </c>
      <c r="DC27" s="6">
        <f>IFERROR(IF('Bin Count Data'!DA27/MAX(BinCountData18)&gt;'Bin Count Data'!DB27/MAX(BinCountData18),ABS(('Bin Count Data'!DB27-'Bin Count Data'!DA27)/'Bin Count Data'!DA27),ABS(('Bin Count Data'!DB27-'Bin Count Data'!DA27)/'Bin Count Data'!DB27)),0)</f>
        <v>0</v>
      </c>
      <c r="DD27" s="61">
        <f>IFERROR(IF(AND('Bin Count Data'!DA27&gt;0,'Bin Count Data'!DA27='Bin Count Data'!DB27),1,MAX('Bin Count Data'!DA27,'Bin Count Data'!DB27)/MAX(BinCountData18)),0)</f>
        <v>0</v>
      </c>
      <c r="DE27" s="6"/>
      <c r="DF27" s="30" t="str">
        <f t="shared" si="18"/>
        <v/>
      </c>
      <c r="DG27" s="60">
        <f>IFERROR(IF('Bin Count Data'!DG27="",0,VALUE('Bin Count Data'!DG27)),0)</f>
        <v>0</v>
      </c>
      <c r="DH27" s="59">
        <f>IFERROR(IF('Bin Count Data'!DH27="",0,VALUE('Bin Count Data'!DH27)),0)</f>
        <v>0</v>
      </c>
      <c r="DI27" s="6">
        <f>IFERROR(IF('Bin Count Data'!DG27/MAX(BinCountData19)&gt;'Bin Count Data'!DH27/MAX(BinCountData19),ABS(('Bin Count Data'!DH27-'Bin Count Data'!DG27)/'Bin Count Data'!DG27),ABS(('Bin Count Data'!DH27-'Bin Count Data'!DG27)/'Bin Count Data'!DH27)),0)</f>
        <v>0</v>
      </c>
      <c r="DJ27" s="61">
        <f>IFERROR(IF(AND('Bin Count Data'!DG27&gt;0,'Bin Count Data'!DG27='Bin Count Data'!DH27),1,MAX('Bin Count Data'!DG27,'Bin Count Data'!DH27)/MAX(BinCountData19)),0)</f>
        <v>0</v>
      </c>
      <c r="DK27" s="6"/>
      <c r="DL27" s="30" t="str">
        <f t="shared" si="19"/>
        <v/>
      </c>
      <c r="DM27" s="60">
        <f>IFERROR(IF('Bin Count Data'!DM27="",0,VALUE('Bin Count Data'!DM27)),0)</f>
        <v>0</v>
      </c>
      <c r="DN27" s="59">
        <f>IFERROR(IF('Bin Count Data'!DN27="",0,VALUE('Bin Count Data'!DN27)),0)</f>
        <v>0</v>
      </c>
      <c r="DO27" s="6">
        <f>IFERROR(IF('Bin Count Data'!DM27/MAX(BinCountData20)&gt;'Bin Count Data'!DN27/MAX(BinCountData20),ABS(('Bin Count Data'!DN27-'Bin Count Data'!DM27)/'Bin Count Data'!DM27),ABS(('Bin Count Data'!DN27-'Bin Count Data'!DM27)/'Bin Count Data'!DN27)),0)</f>
        <v>0</v>
      </c>
      <c r="DP27" s="61">
        <f>IFERROR(IF(AND('Bin Count Data'!DM27&gt;0,'Bin Count Data'!DM27='Bin Count Data'!DN27),1,MAX('Bin Count Data'!DM27,'Bin Count Data'!DN27)/MAX(BinCountData20)),0)</f>
        <v>0</v>
      </c>
    </row>
    <row r="28" spans="2:120" ht="14.25">
      <c r="B28" s="30" t="str">
        <f t="shared" si="0"/>
        <v/>
      </c>
      <c r="C28" s="60">
        <f>IFERROR(IF('Bin Count Data'!C28="",0,VALUE('Bin Count Data'!C28)),0)</f>
        <v>0</v>
      </c>
      <c r="D28" s="59">
        <f>IFERROR(IF('Bin Count Data'!D28="",0,VALUE('Bin Count Data'!D28)),0)</f>
        <v>0</v>
      </c>
      <c r="E28" s="6">
        <f>IFERROR(IF('Bin Count Data'!C28/MAX(BinCountData1)&gt;'Bin Count Data'!D28/MAX(BinCountData1),ABS(('Bin Count Data'!D28-'Bin Count Data'!C28)/'Bin Count Data'!C28),ABS(('Bin Count Data'!D28-'Bin Count Data'!C28)/'Bin Count Data'!D28)),0)</f>
        <v>0</v>
      </c>
      <c r="F28" s="61">
        <f>IFERROR(IF(AND('Bin Count Data'!C28&gt;0,'Bin Count Data'!C28='Bin Count Data'!D28),1,MAX('Bin Count Data'!C28,'Bin Count Data'!D28)/MAX(BinCountData1)),0)</f>
        <v>0</v>
      </c>
      <c r="G28" s="53"/>
      <c r="H28" s="30" t="str">
        <f t="shared" si="1"/>
        <v/>
      </c>
      <c r="I28" s="60">
        <f>IFERROR(IF('Bin Count Data'!I28="",0,VALUE('Bin Count Data'!I28)),0)</f>
        <v>0</v>
      </c>
      <c r="J28" s="59">
        <f>IFERROR(IF('Bin Count Data'!J28="",0,VALUE('Bin Count Data'!J28)),0)</f>
        <v>0</v>
      </c>
      <c r="K28" s="6">
        <f>IFERROR(IF('Bin Count Data'!I28/MAX(BinCountData2)&gt;'Bin Count Data'!J28/MAX(BinCountData2),ABS(('Bin Count Data'!J28-'Bin Count Data'!I28)/'Bin Count Data'!I28),ABS(('Bin Count Data'!J28-'Bin Count Data'!I28)/'Bin Count Data'!J28)),0)</f>
        <v>0</v>
      </c>
      <c r="L28" s="61">
        <f>IFERROR(IF(AND('Bin Count Data'!I28&gt;0,'Bin Count Data'!I28='Bin Count Data'!J28),1,MAX('Bin Count Data'!I28,'Bin Count Data'!J28)/MAX(BinCountData2)),0)</f>
        <v>0</v>
      </c>
      <c r="N28" s="30" t="str">
        <f t="shared" si="2"/>
        <v/>
      </c>
      <c r="O28" s="60">
        <f>IFERROR(IF('Bin Count Data'!O28="",0,VALUE('Bin Count Data'!O28)),0)</f>
        <v>0</v>
      </c>
      <c r="P28" s="59">
        <f>IFERROR(IF('Bin Count Data'!P28="",0,VALUE('Bin Count Data'!P28)),0)</f>
        <v>0</v>
      </c>
      <c r="Q28" s="6">
        <f>IFERROR(IF('Bin Count Data'!O28/MAX(BinCountData3)&gt;'Bin Count Data'!P28/MAX(BinCountData3),ABS(('Bin Count Data'!P28-'Bin Count Data'!O28)/'Bin Count Data'!O28),ABS(('Bin Count Data'!P28-'Bin Count Data'!O28)/'Bin Count Data'!P28)),0)</f>
        <v>0</v>
      </c>
      <c r="R28" s="61">
        <f>IFERROR(IF(AND('Bin Count Data'!O28&gt;0,'Bin Count Data'!O28='Bin Count Data'!P28),1,MAX('Bin Count Data'!O28,'Bin Count Data'!P28)/MAX(BinCountData3)),0)</f>
        <v>0</v>
      </c>
      <c r="T28" s="30" t="str">
        <f t="shared" si="3"/>
        <v/>
      </c>
      <c r="U28" s="60">
        <f>IFERROR(IF('Bin Count Data'!U28="",0,VALUE('Bin Count Data'!U28)),0)</f>
        <v>0</v>
      </c>
      <c r="V28" s="59">
        <f>IFERROR(IF('Bin Count Data'!V28="",0,VALUE('Bin Count Data'!V28)),0)</f>
        <v>0</v>
      </c>
      <c r="W28" s="6">
        <f>IFERROR(IF('Bin Count Data'!U28/MAX(BinCountData4)&gt;'Bin Count Data'!V28/MAX(BinCountData4),ABS(('Bin Count Data'!V28-'Bin Count Data'!U28)/'Bin Count Data'!U28),ABS(('Bin Count Data'!V28-'Bin Count Data'!U28)/'Bin Count Data'!V28)),0)</f>
        <v>0</v>
      </c>
      <c r="X28" s="61">
        <f>IFERROR(IF(AND('Bin Count Data'!U28&gt;0,'Bin Count Data'!U28='Bin Count Data'!V28),1,MAX('Bin Count Data'!U28,'Bin Count Data'!V28)/MAX(BinCountData4)),0)</f>
        <v>0</v>
      </c>
      <c r="Z28" s="30" t="str">
        <f t="shared" si="4"/>
        <v/>
      </c>
      <c r="AA28" s="60">
        <f>IFERROR(IF('Bin Count Data'!AA28="",0,VALUE('Bin Count Data'!AA28)),0)</f>
        <v>0</v>
      </c>
      <c r="AB28" s="59">
        <f>IFERROR(IF('Bin Count Data'!AB28="",0,VALUE('Bin Count Data'!AB28)),0)</f>
        <v>0</v>
      </c>
      <c r="AC28" s="6">
        <f>IFERROR(IF('Bin Count Data'!AA28/MAX(BinCountData5)&gt;'Bin Count Data'!AB28/MAX(BinCountData5),ABS(('Bin Count Data'!AB28-'Bin Count Data'!AA28)/'Bin Count Data'!AA28),ABS(('Bin Count Data'!AB28-'Bin Count Data'!AA28)/'Bin Count Data'!AB28)),0)</f>
        <v>0</v>
      </c>
      <c r="AD28" s="61">
        <f>IFERROR(IF(AND('Bin Count Data'!AA28&gt;0,'Bin Count Data'!AA28='Bin Count Data'!AB28),1,MAX('Bin Count Data'!AA28,'Bin Count Data'!AB28)/MAX(BinCountData5)),0)</f>
        <v>0</v>
      </c>
      <c r="AF28" s="30" t="str">
        <f t="shared" si="5"/>
        <v/>
      </c>
      <c r="AG28" s="60">
        <f>IFERROR(IF('Bin Count Data'!AG28="",0,VALUE('Bin Count Data'!AG28)),0)</f>
        <v>0</v>
      </c>
      <c r="AH28" s="59">
        <f>IFERROR(IF('Bin Count Data'!AH28="",0,VALUE('Bin Count Data'!AH28)),0)</f>
        <v>0</v>
      </c>
      <c r="AI28" s="6">
        <f>IFERROR(IF('Bin Count Data'!AG28/MAX(BinCountData6)&gt;'Bin Count Data'!AH28/MAX(BinCountData6),ABS(('Bin Count Data'!AH28-'Bin Count Data'!AG28)/'Bin Count Data'!AG28),ABS(('Bin Count Data'!AH28-'Bin Count Data'!AG28)/'Bin Count Data'!AH28)),0)</f>
        <v>0</v>
      </c>
      <c r="AJ28" s="61">
        <f>IFERROR(IF(AND('Bin Count Data'!AG28&gt;0,'Bin Count Data'!AG28='Bin Count Data'!AH28),1,MAX('Bin Count Data'!AG28,'Bin Count Data'!AH28)/MAX(BinCountData6)),0)</f>
        <v>0</v>
      </c>
      <c r="AL28" s="30" t="str">
        <f t="shared" si="6"/>
        <v/>
      </c>
      <c r="AM28" s="60">
        <f>IFERROR(IF('Bin Count Data'!AM28="",0,VALUE('Bin Count Data'!AM28)),0)</f>
        <v>0</v>
      </c>
      <c r="AN28" s="59">
        <f>IFERROR(IF('Bin Count Data'!AN28="",0,VALUE('Bin Count Data'!AN28)),0)</f>
        <v>0</v>
      </c>
      <c r="AO28" s="6">
        <f>IFERROR(IF('Bin Count Data'!AM28/MAX(BinCountData7)&gt;'Bin Count Data'!AN28/MAX(BinCountData7),ABS(('Bin Count Data'!AN28-'Bin Count Data'!AM28)/'Bin Count Data'!AM28),ABS(('Bin Count Data'!AN28-'Bin Count Data'!AM28)/'Bin Count Data'!AN28)),0)</f>
        <v>0</v>
      </c>
      <c r="AP28" s="61">
        <f>IFERROR(IF(AND('Bin Count Data'!AM28&gt;0,'Bin Count Data'!AM28='Bin Count Data'!AN28),1,MAX('Bin Count Data'!AM28,'Bin Count Data'!AN28)/MAX(BinCountData7)),0)</f>
        <v>0</v>
      </c>
      <c r="AR28" s="30" t="str">
        <f t="shared" si="7"/>
        <v/>
      </c>
      <c r="AS28" s="60">
        <f>IFERROR(IF('Bin Count Data'!AS28="",0,VALUE('Bin Count Data'!AS28)),0)</f>
        <v>0</v>
      </c>
      <c r="AT28" s="59">
        <f>IFERROR(IF('Bin Count Data'!AT28="",0,VALUE('Bin Count Data'!AT28)),0)</f>
        <v>0</v>
      </c>
      <c r="AU28" s="6">
        <f>IFERROR(IF('Bin Count Data'!AS28/MAX(BinCountData8)&gt;'Bin Count Data'!AT28/MAX(BinCountData8),ABS(('Bin Count Data'!AT28-'Bin Count Data'!AS28)/'Bin Count Data'!AS28),ABS(('Bin Count Data'!AT28-'Bin Count Data'!AS28)/'Bin Count Data'!AT28)),0)</f>
        <v>0</v>
      </c>
      <c r="AV28" s="61">
        <f>IFERROR(IF(AND('Bin Count Data'!AS28&gt;0,'Bin Count Data'!AS28='Bin Count Data'!AT28),1,MAX('Bin Count Data'!AS28,'Bin Count Data'!AT28)/MAX(BinCountData8)),0)</f>
        <v>0</v>
      </c>
      <c r="AX28" s="30" t="str">
        <f t="shared" si="8"/>
        <v/>
      </c>
      <c r="AY28" s="60">
        <f>IFERROR(IF('Bin Count Data'!AY28="",0,VALUE('Bin Count Data'!AY28)),0)</f>
        <v>0</v>
      </c>
      <c r="AZ28" s="59">
        <f>IFERROR(IF('Bin Count Data'!AZ28="",0,VALUE('Bin Count Data'!AZ28)),0)</f>
        <v>0</v>
      </c>
      <c r="BA28" s="6">
        <f>IFERROR(IF('Bin Count Data'!AY28/MAX(BinCountData9)&gt;'Bin Count Data'!AZ28/MAX(BinCountData9),ABS(('Bin Count Data'!AZ28-'Bin Count Data'!AY28)/'Bin Count Data'!AY28),ABS(('Bin Count Data'!AZ28-'Bin Count Data'!AY28)/'Bin Count Data'!AZ28)),0)</f>
        <v>0</v>
      </c>
      <c r="BB28" s="61">
        <f>IFERROR(IF(AND('Bin Count Data'!AY28&gt;0,'Bin Count Data'!AY28='Bin Count Data'!AZ28),1,MAX('Bin Count Data'!AY28,'Bin Count Data'!AZ28)/MAX(BinCountData9)),0)</f>
        <v>0</v>
      </c>
      <c r="BD28" s="30" t="str">
        <f t="shared" si="9"/>
        <v/>
      </c>
      <c r="BE28" s="60">
        <f>IFERROR(IF('Bin Count Data'!BE28="",0,VALUE('Bin Count Data'!BE28)),0)</f>
        <v>0</v>
      </c>
      <c r="BF28" s="59">
        <f>IFERROR(IF('Bin Count Data'!BF28="",0,VALUE('Bin Count Data'!BF28)),0)</f>
        <v>0</v>
      </c>
      <c r="BG28" s="6">
        <f>IFERROR(IF('Bin Count Data'!BE28/MAX(BinCountData10)&gt;'Bin Count Data'!BF28/MAX(BinCountData10),ABS(('Bin Count Data'!BF28-'Bin Count Data'!BE28)/'Bin Count Data'!BE28),ABS(('Bin Count Data'!BF28-'Bin Count Data'!BE28)/'Bin Count Data'!BF28)),0)</f>
        <v>0</v>
      </c>
      <c r="BH28" s="61">
        <f>IFERROR(IF(AND('Bin Count Data'!BE28&gt;0,'Bin Count Data'!BE28='Bin Count Data'!BF28),1,MAX('Bin Count Data'!BE28,'Bin Count Data'!BF28)/MAX(BinCountData10)),0)</f>
        <v>0</v>
      </c>
      <c r="BJ28" s="30" t="str">
        <f t="shared" si="10"/>
        <v/>
      </c>
      <c r="BK28" s="60">
        <f>IFERROR(IF('Bin Count Data'!BK28="",0,VALUE('Bin Count Data'!BK28)),0)</f>
        <v>0</v>
      </c>
      <c r="BL28" s="59">
        <f>IFERROR(IF('Bin Count Data'!BL28="",0,VALUE('Bin Count Data'!BL28)),0)</f>
        <v>0</v>
      </c>
      <c r="BM28" s="6">
        <f>IFERROR(IF('Bin Count Data'!BK28/MAX(BinCountData11)&gt;'Bin Count Data'!BL28/MAX(BinCountData11),ABS(('Bin Count Data'!BL28-'Bin Count Data'!BK28)/'Bin Count Data'!BK28),ABS(('Bin Count Data'!BL28-'Bin Count Data'!BK28)/'Bin Count Data'!BL28)),0)</f>
        <v>0</v>
      </c>
      <c r="BN28" s="61">
        <f>IFERROR(IF(AND('Bin Count Data'!BK28&gt;0,'Bin Count Data'!BK28='Bin Count Data'!BL28),1,MAX('Bin Count Data'!BK28,'Bin Count Data'!BL28)/MAX(BinCountData11)),0)</f>
        <v>0</v>
      </c>
      <c r="BP28" s="30" t="str">
        <f t="shared" si="11"/>
        <v/>
      </c>
      <c r="BQ28" s="60">
        <f>IFERROR(IF('Bin Count Data'!BQ28="",0,VALUE('Bin Count Data'!BQ28)),0)</f>
        <v>0</v>
      </c>
      <c r="BR28" s="59">
        <f>IFERROR(IF('Bin Count Data'!BR28="",0,VALUE('Bin Count Data'!BR28)),0)</f>
        <v>0</v>
      </c>
      <c r="BS28" s="6">
        <f>IFERROR(IF('Bin Count Data'!BQ28/MAX(BinCountData12)&gt;'Bin Count Data'!BR28/MAX(BinCountData12),ABS(('Bin Count Data'!BR28-'Bin Count Data'!BQ28)/'Bin Count Data'!BQ28),ABS(('Bin Count Data'!BR28-'Bin Count Data'!BQ28)/'Bin Count Data'!BR28)),0)</f>
        <v>0</v>
      </c>
      <c r="BT28" s="61">
        <f>IFERROR(IF(AND('Bin Count Data'!BQ28&gt;0,'Bin Count Data'!BQ28='Bin Count Data'!BR28),1,MAX('Bin Count Data'!BQ28,'Bin Count Data'!BR28)/MAX(BinCountData12)),0)</f>
        <v>0</v>
      </c>
      <c r="BV28" s="30" t="str">
        <f t="shared" si="12"/>
        <v/>
      </c>
      <c r="BW28" s="60">
        <f>IFERROR(IF('Bin Count Data'!BW28="",0,VALUE('Bin Count Data'!BW28)),0)</f>
        <v>0</v>
      </c>
      <c r="BX28" s="59">
        <f>IFERROR(IF('Bin Count Data'!BX28="",0,VALUE('Bin Count Data'!BX28)),0)</f>
        <v>0</v>
      </c>
      <c r="BY28" s="6">
        <f>IFERROR(IF('Bin Count Data'!BW28/MAX(BinCountData13)&gt;'Bin Count Data'!BX28/MAX(BinCountData13),ABS(('Bin Count Data'!BX28-'Bin Count Data'!BW28)/'Bin Count Data'!BW28),ABS(('Bin Count Data'!BX28-'Bin Count Data'!BW28)/'Bin Count Data'!BX28)),0)</f>
        <v>0</v>
      </c>
      <c r="BZ28" s="61">
        <f>IFERROR(IF(AND('Bin Count Data'!BW28&gt;0,'Bin Count Data'!BW28='Bin Count Data'!BX28),1,MAX('Bin Count Data'!BW28,'Bin Count Data'!BX28)/MAX(BinCountData13)),0)</f>
        <v>0</v>
      </c>
      <c r="CB28" s="30" t="str">
        <f t="shared" si="13"/>
        <v/>
      </c>
      <c r="CC28" s="60">
        <f>IFERROR(IF('Bin Count Data'!CC28="",0,VALUE('Bin Count Data'!CC28)),0)</f>
        <v>0</v>
      </c>
      <c r="CD28" s="59">
        <f>IFERROR(IF('Bin Count Data'!CD28="",0,VALUE('Bin Count Data'!CD28)),0)</f>
        <v>0</v>
      </c>
      <c r="CE28" s="6">
        <f>IFERROR(IF('Bin Count Data'!CC28/MAX(BinCountData14)&gt;'Bin Count Data'!CD28/MAX(BinCountData14),ABS(('Bin Count Data'!CD28-'Bin Count Data'!CC28)/'Bin Count Data'!CC28),ABS(('Bin Count Data'!CD28-'Bin Count Data'!CC28)/'Bin Count Data'!CD28)),0)</f>
        <v>0</v>
      </c>
      <c r="CF28" s="61">
        <f>IFERROR(IF(AND('Bin Count Data'!CC28&gt;0,'Bin Count Data'!CC28='Bin Count Data'!CD28),1,MAX('Bin Count Data'!CC28,'Bin Count Data'!CD28)/MAX(BinCountData14)),0)</f>
        <v>0</v>
      </c>
      <c r="CH28" s="30" t="str">
        <f t="shared" si="14"/>
        <v/>
      </c>
      <c r="CI28" s="60">
        <f>IFERROR(IF('Bin Count Data'!CI28="",0,VALUE('Bin Count Data'!CI28)),0)</f>
        <v>0</v>
      </c>
      <c r="CJ28" s="59">
        <f>IFERROR(IF('Bin Count Data'!CJ28="",0,VALUE('Bin Count Data'!CJ28)),0)</f>
        <v>0</v>
      </c>
      <c r="CK28" s="6">
        <f>IFERROR(IF('Bin Count Data'!CI28/MAX(BinCountData15)&gt;'Bin Count Data'!CJ28/MAX(BinCountData15),ABS(('Bin Count Data'!CJ28-'Bin Count Data'!CI28)/'Bin Count Data'!CI28),ABS(('Bin Count Data'!CJ28-'Bin Count Data'!CI28)/'Bin Count Data'!CJ28)),0)</f>
        <v>0</v>
      </c>
      <c r="CL28" s="61">
        <f>IFERROR(IF(AND('Bin Count Data'!CI28&gt;0,'Bin Count Data'!CI28='Bin Count Data'!CJ28),1,MAX('Bin Count Data'!CI28,'Bin Count Data'!CJ28)/MAX(BinCountData15)),0)</f>
        <v>0</v>
      </c>
      <c r="CN28" s="30" t="str">
        <f t="shared" si="15"/>
        <v/>
      </c>
      <c r="CO28" s="60">
        <f>IFERROR(IF('Bin Count Data'!CO28="",0,VALUE('Bin Count Data'!CO28)),0)</f>
        <v>0</v>
      </c>
      <c r="CP28" s="59">
        <f>IFERROR(IF('Bin Count Data'!CP28="",0,VALUE('Bin Count Data'!CP28)),0)</f>
        <v>0</v>
      </c>
      <c r="CQ28" s="6">
        <f>IFERROR(IF('Bin Count Data'!CO28/MAX(BinCountData16)&gt;'Bin Count Data'!CP28/MAX(BinCountData16),ABS(('Bin Count Data'!CP28-'Bin Count Data'!CO28)/'Bin Count Data'!CO28),ABS(('Bin Count Data'!CP28-'Bin Count Data'!CO28)/'Bin Count Data'!CP28)),0)</f>
        <v>0</v>
      </c>
      <c r="CR28" s="61">
        <f>IFERROR(IF(AND('Bin Count Data'!CO28&gt;0,'Bin Count Data'!CO28='Bin Count Data'!CP28),1,MAX('Bin Count Data'!CO28,'Bin Count Data'!CP28)/MAX(BinCountData16)),0)</f>
        <v>0</v>
      </c>
      <c r="CT28" s="30" t="str">
        <f t="shared" si="16"/>
        <v/>
      </c>
      <c r="CU28" s="60">
        <f>IFERROR(IF('Bin Count Data'!CU28="",0,VALUE('Bin Count Data'!CU28)),0)</f>
        <v>0</v>
      </c>
      <c r="CV28" s="59">
        <f>IFERROR(IF('Bin Count Data'!CV28="",0,VALUE('Bin Count Data'!CV28)),0)</f>
        <v>0</v>
      </c>
      <c r="CW28" s="6">
        <f>IFERROR(IF('Bin Count Data'!CU28/MAX(BinCountData17)&gt;'Bin Count Data'!CV28/MAX(BinCountData17),ABS(('Bin Count Data'!CV28-'Bin Count Data'!CU28)/'Bin Count Data'!CU28),ABS(('Bin Count Data'!CV28-'Bin Count Data'!CU28)/'Bin Count Data'!CV28)),0)</f>
        <v>0</v>
      </c>
      <c r="CX28" s="61">
        <f>IFERROR(IF(AND('Bin Count Data'!CU28&gt;0,'Bin Count Data'!CU28='Bin Count Data'!CV28),1,MAX('Bin Count Data'!CU28,'Bin Count Data'!CV28)/MAX(BinCountData17)),0)</f>
        <v>0</v>
      </c>
      <c r="CY28" s="6"/>
      <c r="CZ28" s="30" t="str">
        <f t="shared" si="17"/>
        <v/>
      </c>
      <c r="DA28" s="60">
        <f>IFERROR(IF('Bin Count Data'!DA28="",0,VALUE('Bin Count Data'!DA28)),0)</f>
        <v>0</v>
      </c>
      <c r="DB28" s="59">
        <f>IFERROR(IF('Bin Count Data'!DB28="",0,VALUE('Bin Count Data'!DB28)),0)</f>
        <v>0</v>
      </c>
      <c r="DC28" s="6">
        <f>IFERROR(IF('Bin Count Data'!DA28/MAX(BinCountData18)&gt;'Bin Count Data'!DB28/MAX(BinCountData18),ABS(('Bin Count Data'!DB28-'Bin Count Data'!DA28)/'Bin Count Data'!DA28),ABS(('Bin Count Data'!DB28-'Bin Count Data'!DA28)/'Bin Count Data'!DB28)),0)</f>
        <v>0</v>
      </c>
      <c r="DD28" s="61">
        <f>IFERROR(IF(AND('Bin Count Data'!DA28&gt;0,'Bin Count Data'!DA28='Bin Count Data'!DB28),1,MAX('Bin Count Data'!DA28,'Bin Count Data'!DB28)/MAX(BinCountData18)),0)</f>
        <v>0</v>
      </c>
      <c r="DE28" s="6"/>
      <c r="DF28" s="30" t="str">
        <f t="shared" si="18"/>
        <v/>
      </c>
      <c r="DG28" s="60">
        <f>IFERROR(IF('Bin Count Data'!DG28="",0,VALUE('Bin Count Data'!DG28)),0)</f>
        <v>0</v>
      </c>
      <c r="DH28" s="59">
        <f>IFERROR(IF('Bin Count Data'!DH28="",0,VALUE('Bin Count Data'!DH28)),0)</f>
        <v>0</v>
      </c>
      <c r="DI28" s="6">
        <f>IFERROR(IF('Bin Count Data'!DG28/MAX(BinCountData19)&gt;'Bin Count Data'!DH28/MAX(BinCountData19),ABS(('Bin Count Data'!DH28-'Bin Count Data'!DG28)/'Bin Count Data'!DG28),ABS(('Bin Count Data'!DH28-'Bin Count Data'!DG28)/'Bin Count Data'!DH28)),0)</f>
        <v>0</v>
      </c>
      <c r="DJ28" s="61">
        <f>IFERROR(IF(AND('Bin Count Data'!DG28&gt;0,'Bin Count Data'!DG28='Bin Count Data'!DH28),1,MAX('Bin Count Data'!DG28,'Bin Count Data'!DH28)/MAX(BinCountData19)),0)</f>
        <v>0</v>
      </c>
      <c r="DK28" s="6"/>
      <c r="DL28" s="30" t="str">
        <f t="shared" si="19"/>
        <v/>
      </c>
      <c r="DM28" s="60">
        <f>IFERROR(IF('Bin Count Data'!DM28="",0,VALUE('Bin Count Data'!DM28)),0)</f>
        <v>0</v>
      </c>
      <c r="DN28" s="59">
        <f>IFERROR(IF('Bin Count Data'!DN28="",0,VALUE('Bin Count Data'!DN28)),0)</f>
        <v>0</v>
      </c>
      <c r="DO28" s="6">
        <f>IFERROR(IF('Bin Count Data'!DM28/MAX(BinCountData20)&gt;'Bin Count Data'!DN28/MAX(BinCountData20),ABS(('Bin Count Data'!DN28-'Bin Count Data'!DM28)/'Bin Count Data'!DM28),ABS(('Bin Count Data'!DN28-'Bin Count Data'!DM28)/'Bin Count Data'!DN28)),0)</f>
        <v>0</v>
      </c>
      <c r="DP28" s="61">
        <f>IFERROR(IF(AND('Bin Count Data'!DM28&gt;0,'Bin Count Data'!DM28='Bin Count Data'!DN28),1,MAX('Bin Count Data'!DM28,'Bin Count Data'!DN28)/MAX(BinCountData20)),0)</f>
        <v>0</v>
      </c>
    </row>
    <row r="29" spans="2:120" ht="14.25">
      <c r="B29" s="30" t="str">
        <f t="shared" si="0"/>
        <v/>
      </c>
      <c r="C29" s="60">
        <f>IFERROR(IF('Bin Count Data'!C29="",0,VALUE('Bin Count Data'!C29)),0)</f>
        <v>0</v>
      </c>
      <c r="D29" s="59">
        <f>IFERROR(IF('Bin Count Data'!D29="",0,VALUE('Bin Count Data'!D29)),0)</f>
        <v>0</v>
      </c>
      <c r="E29" s="6">
        <f>IFERROR(IF('Bin Count Data'!C29/MAX(BinCountData1)&gt;'Bin Count Data'!D29/MAX(BinCountData1),ABS(('Bin Count Data'!D29-'Bin Count Data'!C29)/'Bin Count Data'!C29),ABS(('Bin Count Data'!D29-'Bin Count Data'!C29)/'Bin Count Data'!D29)),0)</f>
        <v>0</v>
      </c>
      <c r="F29" s="61">
        <f>IFERROR(IF(AND('Bin Count Data'!C29&gt;0,'Bin Count Data'!C29='Bin Count Data'!D29),1,MAX('Bin Count Data'!C29,'Bin Count Data'!D29)/MAX(BinCountData1)),0)</f>
        <v>0</v>
      </c>
      <c r="G29" s="53"/>
      <c r="H29" s="30" t="str">
        <f t="shared" si="1"/>
        <v/>
      </c>
      <c r="I29" s="60">
        <f>IFERROR(IF('Bin Count Data'!I29="",0,VALUE('Bin Count Data'!I29)),0)</f>
        <v>0</v>
      </c>
      <c r="J29" s="59">
        <f>IFERROR(IF('Bin Count Data'!J29="",0,VALUE('Bin Count Data'!J29)),0)</f>
        <v>0</v>
      </c>
      <c r="K29" s="6">
        <f>IFERROR(IF('Bin Count Data'!I29/MAX(BinCountData2)&gt;'Bin Count Data'!J29/MAX(BinCountData2),ABS(('Bin Count Data'!J29-'Bin Count Data'!I29)/'Bin Count Data'!I29),ABS(('Bin Count Data'!J29-'Bin Count Data'!I29)/'Bin Count Data'!J29)),0)</f>
        <v>0</v>
      </c>
      <c r="L29" s="61">
        <f>IFERROR(IF(AND('Bin Count Data'!I29&gt;0,'Bin Count Data'!I29='Bin Count Data'!J29),1,MAX('Bin Count Data'!I29,'Bin Count Data'!J29)/MAX(BinCountData2)),0)</f>
        <v>0</v>
      </c>
      <c r="N29" s="30" t="str">
        <f t="shared" si="2"/>
        <v/>
      </c>
      <c r="O29" s="60">
        <f>IFERROR(IF('Bin Count Data'!O29="",0,VALUE('Bin Count Data'!O29)),0)</f>
        <v>0</v>
      </c>
      <c r="P29" s="59">
        <f>IFERROR(IF('Bin Count Data'!P29="",0,VALUE('Bin Count Data'!P29)),0)</f>
        <v>0</v>
      </c>
      <c r="Q29" s="6">
        <f>IFERROR(IF('Bin Count Data'!O29/MAX(BinCountData3)&gt;'Bin Count Data'!P29/MAX(BinCountData3),ABS(('Bin Count Data'!P29-'Bin Count Data'!O29)/'Bin Count Data'!O29),ABS(('Bin Count Data'!P29-'Bin Count Data'!O29)/'Bin Count Data'!P29)),0)</f>
        <v>0</v>
      </c>
      <c r="R29" s="61">
        <f>IFERROR(IF(AND('Bin Count Data'!O29&gt;0,'Bin Count Data'!O29='Bin Count Data'!P29),1,MAX('Bin Count Data'!O29,'Bin Count Data'!P29)/MAX(BinCountData3)),0)</f>
        <v>0</v>
      </c>
      <c r="T29" s="30" t="str">
        <f t="shared" si="3"/>
        <v/>
      </c>
      <c r="U29" s="60">
        <f>IFERROR(IF('Bin Count Data'!U29="",0,VALUE('Bin Count Data'!U29)),0)</f>
        <v>0</v>
      </c>
      <c r="V29" s="59">
        <f>IFERROR(IF('Bin Count Data'!V29="",0,VALUE('Bin Count Data'!V29)),0)</f>
        <v>0</v>
      </c>
      <c r="W29" s="6">
        <f>IFERROR(IF('Bin Count Data'!U29/MAX(BinCountData4)&gt;'Bin Count Data'!V29/MAX(BinCountData4),ABS(('Bin Count Data'!V29-'Bin Count Data'!U29)/'Bin Count Data'!U29),ABS(('Bin Count Data'!V29-'Bin Count Data'!U29)/'Bin Count Data'!V29)),0)</f>
        <v>0</v>
      </c>
      <c r="X29" s="61">
        <f>IFERROR(IF(AND('Bin Count Data'!U29&gt;0,'Bin Count Data'!U29='Bin Count Data'!V29),1,MAX('Bin Count Data'!U29,'Bin Count Data'!V29)/MAX(BinCountData4)),0)</f>
        <v>0</v>
      </c>
      <c r="Z29" s="30" t="str">
        <f t="shared" si="4"/>
        <v/>
      </c>
      <c r="AA29" s="60">
        <f>IFERROR(IF('Bin Count Data'!AA29="",0,VALUE('Bin Count Data'!AA29)),0)</f>
        <v>0</v>
      </c>
      <c r="AB29" s="59">
        <f>IFERROR(IF('Bin Count Data'!AB29="",0,VALUE('Bin Count Data'!AB29)),0)</f>
        <v>0</v>
      </c>
      <c r="AC29" s="6">
        <f>IFERROR(IF('Bin Count Data'!AA29/MAX(BinCountData5)&gt;'Bin Count Data'!AB29/MAX(BinCountData5),ABS(('Bin Count Data'!AB29-'Bin Count Data'!AA29)/'Bin Count Data'!AA29),ABS(('Bin Count Data'!AB29-'Bin Count Data'!AA29)/'Bin Count Data'!AB29)),0)</f>
        <v>0</v>
      </c>
      <c r="AD29" s="61">
        <f>IFERROR(IF(AND('Bin Count Data'!AA29&gt;0,'Bin Count Data'!AA29='Bin Count Data'!AB29),1,MAX('Bin Count Data'!AA29,'Bin Count Data'!AB29)/MAX(BinCountData5)),0)</f>
        <v>0</v>
      </c>
      <c r="AF29" s="30" t="str">
        <f t="shared" si="5"/>
        <v/>
      </c>
      <c r="AG29" s="60">
        <f>IFERROR(IF('Bin Count Data'!AG29="",0,VALUE('Bin Count Data'!AG29)),0)</f>
        <v>0</v>
      </c>
      <c r="AH29" s="59">
        <f>IFERROR(IF('Bin Count Data'!AH29="",0,VALUE('Bin Count Data'!AH29)),0)</f>
        <v>0</v>
      </c>
      <c r="AI29" s="6">
        <f>IFERROR(IF('Bin Count Data'!AG29/MAX(BinCountData6)&gt;'Bin Count Data'!AH29/MAX(BinCountData6),ABS(('Bin Count Data'!AH29-'Bin Count Data'!AG29)/'Bin Count Data'!AG29),ABS(('Bin Count Data'!AH29-'Bin Count Data'!AG29)/'Bin Count Data'!AH29)),0)</f>
        <v>0</v>
      </c>
      <c r="AJ29" s="61">
        <f>IFERROR(IF(AND('Bin Count Data'!AG29&gt;0,'Bin Count Data'!AG29='Bin Count Data'!AH29),1,MAX('Bin Count Data'!AG29,'Bin Count Data'!AH29)/MAX(BinCountData6)),0)</f>
        <v>0</v>
      </c>
      <c r="AL29" s="30" t="str">
        <f t="shared" si="6"/>
        <v/>
      </c>
      <c r="AM29" s="60">
        <f>IFERROR(IF('Bin Count Data'!AM29="",0,VALUE('Bin Count Data'!AM29)),0)</f>
        <v>0</v>
      </c>
      <c r="AN29" s="59">
        <f>IFERROR(IF('Bin Count Data'!AN29="",0,VALUE('Bin Count Data'!AN29)),0)</f>
        <v>0</v>
      </c>
      <c r="AO29" s="6">
        <f>IFERROR(IF('Bin Count Data'!AM29/MAX(BinCountData7)&gt;'Bin Count Data'!AN29/MAX(BinCountData7),ABS(('Bin Count Data'!AN29-'Bin Count Data'!AM29)/'Bin Count Data'!AM29),ABS(('Bin Count Data'!AN29-'Bin Count Data'!AM29)/'Bin Count Data'!AN29)),0)</f>
        <v>0</v>
      </c>
      <c r="AP29" s="61">
        <f>IFERROR(IF(AND('Bin Count Data'!AM29&gt;0,'Bin Count Data'!AM29='Bin Count Data'!AN29),1,MAX('Bin Count Data'!AM29,'Bin Count Data'!AN29)/MAX(BinCountData7)),0)</f>
        <v>0</v>
      </c>
      <c r="AR29" s="30" t="str">
        <f t="shared" si="7"/>
        <v/>
      </c>
      <c r="AS29" s="60">
        <f>IFERROR(IF('Bin Count Data'!AS29="",0,VALUE('Bin Count Data'!AS29)),0)</f>
        <v>0</v>
      </c>
      <c r="AT29" s="59">
        <f>IFERROR(IF('Bin Count Data'!AT29="",0,VALUE('Bin Count Data'!AT29)),0)</f>
        <v>0</v>
      </c>
      <c r="AU29" s="6">
        <f>IFERROR(IF('Bin Count Data'!AS29/MAX(BinCountData8)&gt;'Bin Count Data'!AT29/MAX(BinCountData8),ABS(('Bin Count Data'!AT29-'Bin Count Data'!AS29)/'Bin Count Data'!AS29),ABS(('Bin Count Data'!AT29-'Bin Count Data'!AS29)/'Bin Count Data'!AT29)),0)</f>
        <v>0</v>
      </c>
      <c r="AV29" s="61">
        <f>IFERROR(IF(AND('Bin Count Data'!AS29&gt;0,'Bin Count Data'!AS29='Bin Count Data'!AT29),1,MAX('Bin Count Data'!AS29,'Bin Count Data'!AT29)/MAX(BinCountData8)),0)</f>
        <v>0</v>
      </c>
      <c r="AX29" s="30" t="str">
        <f t="shared" si="8"/>
        <v/>
      </c>
      <c r="AY29" s="60">
        <f>IFERROR(IF('Bin Count Data'!AY29="",0,VALUE('Bin Count Data'!AY29)),0)</f>
        <v>0</v>
      </c>
      <c r="AZ29" s="59">
        <f>IFERROR(IF('Bin Count Data'!AZ29="",0,VALUE('Bin Count Data'!AZ29)),0)</f>
        <v>0</v>
      </c>
      <c r="BA29" s="6">
        <f>IFERROR(IF('Bin Count Data'!AY29/MAX(BinCountData9)&gt;'Bin Count Data'!AZ29/MAX(BinCountData9),ABS(('Bin Count Data'!AZ29-'Bin Count Data'!AY29)/'Bin Count Data'!AY29),ABS(('Bin Count Data'!AZ29-'Bin Count Data'!AY29)/'Bin Count Data'!AZ29)),0)</f>
        <v>0</v>
      </c>
      <c r="BB29" s="61">
        <f>IFERROR(IF(AND('Bin Count Data'!AY29&gt;0,'Bin Count Data'!AY29='Bin Count Data'!AZ29),1,MAX('Bin Count Data'!AY29,'Bin Count Data'!AZ29)/MAX(BinCountData9)),0)</f>
        <v>0</v>
      </c>
      <c r="BD29" s="30" t="str">
        <f t="shared" si="9"/>
        <v/>
      </c>
      <c r="BE29" s="60">
        <f>IFERROR(IF('Bin Count Data'!BE29="",0,VALUE('Bin Count Data'!BE29)),0)</f>
        <v>0</v>
      </c>
      <c r="BF29" s="59">
        <f>IFERROR(IF('Bin Count Data'!BF29="",0,VALUE('Bin Count Data'!BF29)),0)</f>
        <v>0</v>
      </c>
      <c r="BG29" s="6">
        <f>IFERROR(IF('Bin Count Data'!BE29/MAX(BinCountData10)&gt;'Bin Count Data'!BF29/MAX(BinCountData10),ABS(('Bin Count Data'!BF29-'Bin Count Data'!BE29)/'Bin Count Data'!BE29),ABS(('Bin Count Data'!BF29-'Bin Count Data'!BE29)/'Bin Count Data'!BF29)),0)</f>
        <v>0</v>
      </c>
      <c r="BH29" s="61">
        <f>IFERROR(IF(AND('Bin Count Data'!BE29&gt;0,'Bin Count Data'!BE29='Bin Count Data'!BF29),1,MAX('Bin Count Data'!BE29,'Bin Count Data'!BF29)/MAX(BinCountData10)),0)</f>
        <v>0</v>
      </c>
      <c r="BJ29" s="30" t="str">
        <f t="shared" si="10"/>
        <v/>
      </c>
      <c r="BK29" s="60">
        <f>IFERROR(IF('Bin Count Data'!BK29="",0,VALUE('Bin Count Data'!BK29)),0)</f>
        <v>0</v>
      </c>
      <c r="BL29" s="59">
        <f>IFERROR(IF('Bin Count Data'!BL29="",0,VALUE('Bin Count Data'!BL29)),0)</f>
        <v>0</v>
      </c>
      <c r="BM29" s="6">
        <f>IFERROR(IF('Bin Count Data'!BK29/MAX(BinCountData11)&gt;'Bin Count Data'!BL29/MAX(BinCountData11),ABS(('Bin Count Data'!BL29-'Bin Count Data'!BK29)/'Bin Count Data'!BK29),ABS(('Bin Count Data'!BL29-'Bin Count Data'!BK29)/'Bin Count Data'!BL29)),0)</f>
        <v>0</v>
      </c>
      <c r="BN29" s="61">
        <f>IFERROR(IF(AND('Bin Count Data'!BK29&gt;0,'Bin Count Data'!BK29='Bin Count Data'!BL29),1,MAX('Bin Count Data'!BK29,'Bin Count Data'!BL29)/MAX(BinCountData11)),0)</f>
        <v>0</v>
      </c>
      <c r="BP29" s="30" t="str">
        <f t="shared" si="11"/>
        <v/>
      </c>
      <c r="BQ29" s="60">
        <f>IFERROR(IF('Bin Count Data'!BQ29="",0,VALUE('Bin Count Data'!BQ29)),0)</f>
        <v>0</v>
      </c>
      <c r="BR29" s="59">
        <f>IFERROR(IF('Bin Count Data'!BR29="",0,VALUE('Bin Count Data'!BR29)),0)</f>
        <v>0</v>
      </c>
      <c r="BS29" s="6">
        <f>IFERROR(IF('Bin Count Data'!BQ29/MAX(BinCountData12)&gt;'Bin Count Data'!BR29/MAX(BinCountData12),ABS(('Bin Count Data'!BR29-'Bin Count Data'!BQ29)/'Bin Count Data'!BQ29),ABS(('Bin Count Data'!BR29-'Bin Count Data'!BQ29)/'Bin Count Data'!BR29)),0)</f>
        <v>0</v>
      </c>
      <c r="BT29" s="61">
        <f>IFERROR(IF(AND('Bin Count Data'!BQ29&gt;0,'Bin Count Data'!BQ29='Bin Count Data'!BR29),1,MAX('Bin Count Data'!BQ29,'Bin Count Data'!BR29)/MAX(BinCountData12)),0)</f>
        <v>0</v>
      </c>
      <c r="BV29" s="30" t="str">
        <f t="shared" si="12"/>
        <v/>
      </c>
      <c r="BW29" s="60">
        <f>IFERROR(IF('Bin Count Data'!BW29="",0,VALUE('Bin Count Data'!BW29)),0)</f>
        <v>0</v>
      </c>
      <c r="BX29" s="59">
        <f>IFERROR(IF('Bin Count Data'!BX29="",0,VALUE('Bin Count Data'!BX29)),0)</f>
        <v>0</v>
      </c>
      <c r="BY29" s="6">
        <f>IFERROR(IF('Bin Count Data'!BW29/MAX(BinCountData13)&gt;'Bin Count Data'!BX29/MAX(BinCountData13),ABS(('Bin Count Data'!BX29-'Bin Count Data'!BW29)/'Bin Count Data'!BW29),ABS(('Bin Count Data'!BX29-'Bin Count Data'!BW29)/'Bin Count Data'!BX29)),0)</f>
        <v>0</v>
      </c>
      <c r="BZ29" s="61">
        <f>IFERROR(IF(AND('Bin Count Data'!BW29&gt;0,'Bin Count Data'!BW29='Bin Count Data'!BX29),1,MAX('Bin Count Data'!BW29,'Bin Count Data'!BX29)/MAX(BinCountData13)),0)</f>
        <v>0</v>
      </c>
      <c r="CB29" s="30" t="str">
        <f t="shared" si="13"/>
        <v/>
      </c>
      <c r="CC29" s="60">
        <f>IFERROR(IF('Bin Count Data'!CC29="",0,VALUE('Bin Count Data'!CC29)),0)</f>
        <v>0</v>
      </c>
      <c r="CD29" s="59">
        <f>IFERROR(IF('Bin Count Data'!CD29="",0,VALUE('Bin Count Data'!CD29)),0)</f>
        <v>0</v>
      </c>
      <c r="CE29" s="6">
        <f>IFERROR(IF('Bin Count Data'!CC29/MAX(BinCountData14)&gt;'Bin Count Data'!CD29/MAX(BinCountData14),ABS(('Bin Count Data'!CD29-'Bin Count Data'!CC29)/'Bin Count Data'!CC29),ABS(('Bin Count Data'!CD29-'Bin Count Data'!CC29)/'Bin Count Data'!CD29)),0)</f>
        <v>0</v>
      </c>
      <c r="CF29" s="61">
        <f>IFERROR(IF(AND('Bin Count Data'!CC29&gt;0,'Bin Count Data'!CC29='Bin Count Data'!CD29),1,MAX('Bin Count Data'!CC29,'Bin Count Data'!CD29)/MAX(BinCountData14)),0)</f>
        <v>0</v>
      </c>
      <c r="CH29" s="30" t="str">
        <f t="shared" si="14"/>
        <v/>
      </c>
      <c r="CI29" s="60">
        <f>IFERROR(IF('Bin Count Data'!CI29="",0,VALUE('Bin Count Data'!CI29)),0)</f>
        <v>0</v>
      </c>
      <c r="CJ29" s="59">
        <f>IFERROR(IF('Bin Count Data'!CJ29="",0,VALUE('Bin Count Data'!CJ29)),0)</f>
        <v>0</v>
      </c>
      <c r="CK29" s="6">
        <f>IFERROR(IF('Bin Count Data'!CI29/MAX(BinCountData15)&gt;'Bin Count Data'!CJ29/MAX(BinCountData15),ABS(('Bin Count Data'!CJ29-'Bin Count Data'!CI29)/'Bin Count Data'!CI29),ABS(('Bin Count Data'!CJ29-'Bin Count Data'!CI29)/'Bin Count Data'!CJ29)),0)</f>
        <v>0</v>
      </c>
      <c r="CL29" s="61">
        <f>IFERROR(IF(AND('Bin Count Data'!CI29&gt;0,'Bin Count Data'!CI29='Bin Count Data'!CJ29),1,MAX('Bin Count Data'!CI29,'Bin Count Data'!CJ29)/MAX(BinCountData15)),0)</f>
        <v>0</v>
      </c>
      <c r="CN29" s="30" t="str">
        <f t="shared" si="15"/>
        <v/>
      </c>
      <c r="CO29" s="60">
        <f>IFERROR(IF('Bin Count Data'!CO29="",0,VALUE('Bin Count Data'!CO29)),0)</f>
        <v>0</v>
      </c>
      <c r="CP29" s="59">
        <f>IFERROR(IF('Bin Count Data'!CP29="",0,VALUE('Bin Count Data'!CP29)),0)</f>
        <v>0</v>
      </c>
      <c r="CQ29" s="6">
        <f>IFERROR(IF('Bin Count Data'!CO29/MAX(BinCountData16)&gt;'Bin Count Data'!CP29/MAX(BinCountData16),ABS(('Bin Count Data'!CP29-'Bin Count Data'!CO29)/'Bin Count Data'!CO29),ABS(('Bin Count Data'!CP29-'Bin Count Data'!CO29)/'Bin Count Data'!CP29)),0)</f>
        <v>0</v>
      </c>
      <c r="CR29" s="61">
        <f>IFERROR(IF(AND('Bin Count Data'!CO29&gt;0,'Bin Count Data'!CO29='Bin Count Data'!CP29),1,MAX('Bin Count Data'!CO29,'Bin Count Data'!CP29)/MAX(BinCountData16)),0)</f>
        <v>0</v>
      </c>
      <c r="CT29" s="30" t="str">
        <f t="shared" si="16"/>
        <v/>
      </c>
      <c r="CU29" s="60">
        <f>IFERROR(IF('Bin Count Data'!CU29="",0,VALUE('Bin Count Data'!CU29)),0)</f>
        <v>0</v>
      </c>
      <c r="CV29" s="59">
        <f>IFERROR(IF('Bin Count Data'!CV29="",0,VALUE('Bin Count Data'!CV29)),0)</f>
        <v>0</v>
      </c>
      <c r="CW29" s="6">
        <f>IFERROR(IF('Bin Count Data'!CU29/MAX(BinCountData17)&gt;'Bin Count Data'!CV29/MAX(BinCountData17),ABS(('Bin Count Data'!CV29-'Bin Count Data'!CU29)/'Bin Count Data'!CU29),ABS(('Bin Count Data'!CV29-'Bin Count Data'!CU29)/'Bin Count Data'!CV29)),0)</f>
        <v>0</v>
      </c>
      <c r="CX29" s="61">
        <f>IFERROR(IF(AND('Bin Count Data'!CU29&gt;0,'Bin Count Data'!CU29='Bin Count Data'!CV29),1,MAX('Bin Count Data'!CU29,'Bin Count Data'!CV29)/MAX(BinCountData17)),0)</f>
        <v>0</v>
      </c>
      <c r="CY29" s="6"/>
      <c r="CZ29" s="30" t="str">
        <f t="shared" si="17"/>
        <v/>
      </c>
      <c r="DA29" s="60">
        <f>IFERROR(IF('Bin Count Data'!DA29="",0,VALUE('Bin Count Data'!DA29)),0)</f>
        <v>0</v>
      </c>
      <c r="DB29" s="59">
        <f>IFERROR(IF('Bin Count Data'!DB29="",0,VALUE('Bin Count Data'!DB29)),0)</f>
        <v>0</v>
      </c>
      <c r="DC29" s="6">
        <f>IFERROR(IF('Bin Count Data'!DA29/MAX(BinCountData18)&gt;'Bin Count Data'!DB29/MAX(BinCountData18),ABS(('Bin Count Data'!DB29-'Bin Count Data'!DA29)/'Bin Count Data'!DA29),ABS(('Bin Count Data'!DB29-'Bin Count Data'!DA29)/'Bin Count Data'!DB29)),0)</f>
        <v>0</v>
      </c>
      <c r="DD29" s="61">
        <f>IFERROR(IF(AND('Bin Count Data'!DA29&gt;0,'Bin Count Data'!DA29='Bin Count Data'!DB29),1,MAX('Bin Count Data'!DA29,'Bin Count Data'!DB29)/MAX(BinCountData18)),0)</f>
        <v>0</v>
      </c>
      <c r="DE29" s="6"/>
      <c r="DF29" s="30" t="str">
        <f t="shared" si="18"/>
        <v/>
      </c>
      <c r="DG29" s="60">
        <f>IFERROR(IF('Bin Count Data'!DG29="",0,VALUE('Bin Count Data'!DG29)),0)</f>
        <v>0</v>
      </c>
      <c r="DH29" s="59">
        <f>IFERROR(IF('Bin Count Data'!DH29="",0,VALUE('Bin Count Data'!DH29)),0)</f>
        <v>0</v>
      </c>
      <c r="DI29" s="6">
        <f>IFERROR(IF('Bin Count Data'!DG29/MAX(BinCountData19)&gt;'Bin Count Data'!DH29/MAX(BinCountData19),ABS(('Bin Count Data'!DH29-'Bin Count Data'!DG29)/'Bin Count Data'!DG29),ABS(('Bin Count Data'!DH29-'Bin Count Data'!DG29)/'Bin Count Data'!DH29)),0)</f>
        <v>0</v>
      </c>
      <c r="DJ29" s="61">
        <f>IFERROR(IF(AND('Bin Count Data'!DG29&gt;0,'Bin Count Data'!DG29='Bin Count Data'!DH29),1,MAX('Bin Count Data'!DG29,'Bin Count Data'!DH29)/MAX(BinCountData19)),0)</f>
        <v>0</v>
      </c>
      <c r="DK29" s="6"/>
      <c r="DL29" s="30" t="str">
        <f t="shared" si="19"/>
        <v/>
      </c>
      <c r="DM29" s="60">
        <f>IFERROR(IF('Bin Count Data'!DM29="",0,VALUE('Bin Count Data'!DM29)),0)</f>
        <v>0</v>
      </c>
      <c r="DN29" s="59">
        <f>IFERROR(IF('Bin Count Data'!DN29="",0,VALUE('Bin Count Data'!DN29)),0)</f>
        <v>0</v>
      </c>
      <c r="DO29" s="6">
        <f>IFERROR(IF('Bin Count Data'!DM29/MAX(BinCountData20)&gt;'Bin Count Data'!DN29/MAX(BinCountData20),ABS(('Bin Count Data'!DN29-'Bin Count Data'!DM29)/'Bin Count Data'!DM29),ABS(('Bin Count Data'!DN29-'Bin Count Data'!DM29)/'Bin Count Data'!DN29)),0)</f>
        <v>0</v>
      </c>
      <c r="DP29" s="61">
        <f>IFERROR(IF(AND('Bin Count Data'!DM29&gt;0,'Bin Count Data'!DM29='Bin Count Data'!DN29),1,MAX('Bin Count Data'!DM29,'Bin Count Data'!DN29)/MAX(BinCountData20)),0)</f>
        <v>0</v>
      </c>
    </row>
    <row r="30" spans="2:120" ht="14.25">
      <c r="B30" s="30" t="str">
        <f t="shared" si="0"/>
        <v/>
      </c>
      <c r="C30" s="60">
        <f>IFERROR(IF('Bin Count Data'!C30="",0,VALUE('Bin Count Data'!C30)),0)</f>
        <v>0</v>
      </c>
      <c r="D30" s="59">
        <f>IFERROR(IF('Bin Count Data'!D30="",0,VALUE('Bin Count Data'!D30)),0)</f>
        <v>0</v>
      </c>
      <c r="E30" s="6">
        <f>IFERROR(IF('Bin Count Data'!C30/MAX(BinCountData1)&gt;'Bin Count Data'!D30/MAX(BinCountData1),ABS(('Bin Count Data'!D30-'Bin Count Data'!C30)/'Bin Count Data'!C30),ABS(('Bin Count Data'!D30-'Bin Count Data'!C30)/'Bin Count Data'!D30)),0)</f>
        <v>0</v>
      </c>
      <c r="F30" s="61">
        <f>IFERROR(IF(AND('Bin Count Data'!C30&gt;0,'Bin Count Data'!C30='Bin Count Data'!D30),1,MAX('Bin Count Data'!C30,'Bin Count Data'!D30)/MAX(BinCountData1)),0)</f>
        <v>0</v>
      </c>
      <c r="G30" s="53"/>
      <c r="H30" s="30" t="str">
        <f t="shared" si="1"/>
        <v/>
      </c>
      <c r="I30" s="60">
        <f>IFERROR(IF('Bin Count Data'!I30="",0,VALUE('Bin Count Data'!I30)),0)</f>
        <v>0</v>
      </c>
      <c r="J30" s="59">
        <f>IFERROR(IF('Bin Count Data'!J30="",0,VALUE('Bin Count Data'!J30)),0)</f>
        <v>0</v>
      </c>
      <c r="K30" s="6">
        <f>IFERROR(IF('Bin Count Data'!I30/MAX(BinCountData2)&gt;'Bin Count Data'!J30/MAX(BinCountData2),ABS(('Bin Count Data'!J30-'Bin Count Data'!I30)/'Bin Count Data'!I30),ABS(('Bin Count Data'!J30-'Bin Count Data'!I30)/'Bin Count Data'!J30)),0)</f>
        <v>0</v>
      </c>
      <c r="L30" s="61">
        <f>IFERROR(IF(AND('Bin Count Data'!I30&gt;0,'Bin Count Data'!I30='Bin Count Data'!J30),1,MAX('Bin Count Data'!I30,'Bin Count Data'!J30)/MAX(BinCountData2)),0)</f>
        <v>0</v>
      </c>
      <c r="N30" s="30" t="str">
        <f t="shared" si="2"/>
        <v/>
      </c>
      <c r="O30" s="60">
        <f>IFERROR(IF('Bin Count Data'!O30="",0,VALUE('Bin Count Data'!O30)),0)</f>
        <v>0</v>
      </c>
      <c r="P30" s="59">
        <f>IFERROR(IF('Bin Count Data'!P30="",0,VALUE('Bin Count Data'!P30)),0)</f>
        <v>0</v>
      </c>
      <c r="Q30" s="6">
        <f>IFERROR(IF('Bin Count Data'!O30/MAX(BinCountData3)&gt;'Bin Count Data'!P30/MAX(BinCountData3),ABS(('Bin Count Data'!P30-'Bin Count Data'!O30)/'Bin Count Data'!O30),ABS(('Bin Count Data'!P30-'Bin Count Data'!O30)/'Bin Count Data'!P30)),0)</f>
        <v>0</v>
      </c>
      <c r="R30" s="61">
        <f>IFERROR(IF(AND('Bin Count Data'!O30&gt;0,'Bin Count Data'!O30='Bin Count Data'!P30),1,MAX('Bin Count Data'!O30,'Bin Count Data'!P30)/MAX(BinCountData3)),0)</f>
        <v>0</v>
      </c>
      <c r="T30" s="30" t="str">
        <f t="shared" si="3"/>
        <v/>
      </c>
      <c r="U30" s="60">
        <f>IFERROR(IF('Bin Count Data'!U30="",0,VALUE('Bin Count Data'!U30)),0)</f>
        <v>0</v>
      </c>
      <c r="V30" s="59">
        <f>IFERROR(IF('Bin Count Data'!V30="",0,VALUE('Bin Count Data'!V30)),0)</f>
        <v>0</v>
      </c>
      <c r="W30" s="6">
        <f>IFERROR(IF('Bin Count Data'!U30/MAX(BinCountData4)&gt;'Bin Count Data'!V30/MAX(BinCountData4),ABS(('Bin Count Data'!V30-'Bin Count Data'!U30)/'Bin Count Data'!U30),ABS(('Bin Count Data'!V30-'Bin Count Data'!U30)/'Bin Count Data'!V30)),0)</f>
        <v>0</v>
      </c>
      <c r="X30" s="61">
        <f>IFERROR(IF(AND('Bin Count Data'!U30&gt;0,'Bin Count Data'!U30='Bin Count Data'!V30),1,MAX('Bin Count Data'!U30,'Bin Count Data'!V30)/MAX(BinCountData4)),0)</f>
        <v>0</v>
      </c>
      <c r="Z30" s="30" t="str">
        <f t="shared" si="4"/>
        <v/>
      </c>
      <c r="AA30" s="60">
        <f>IFERROR(IF('Bin Count Data'!AA30="",0,VALUE('Bin Count Data'!AA30)),0)</f>
        <v>0</v>
      </c>
      <c r="AB30" s="59">
        <f>IFERROR(IF('Bin Count Data'!AB30="",0,VALUE('Bin Count Data'!AB30)),0)</f>
        <v>0</v>
      </c>
      <c r="AC30" s="6">
        <f>IFERROR(IF('Bin Count Data'!AA30/MAX(BinCountData5)&gt;'Bin Count Data'!AB30/MAX(BinCountData5),ABS(('Bin Count Data'!AB30-'Bin Count Data'!AA30)/'Bin Count Data'!AA30),ABS(('Bin Count Data'!AB30-'Bin Count Data'!AA30)/'Bin Count Data'!AB30)),0)</f>
        <v>0</v>
      </c>
      <c r="AD30" s="61">
        <f>IFERROR(IF(AND('Bin Count Data'!AA30&gt;0,'Bin Count Data'!AA30='Bin Count Data'!AB30),1,MAX('Bin Count Data'!AA30,'Bin Count Data'!AB30)/MAX(BinCountData5)),0)</f>
        <v>0</v>
      </c>
      <c r="AF30" s="30" t="str">
        <f t="shared" si="5"/>
        <v/>
      </c>
      <c r="AG30" s="60">
        <f>IFERROR(IF('Bin Count Data'!AG30="",0,VALUE('Bin Count Data'!AG30)),0)</f>
        <v>0</v>
      </c>
      <c r="AH30" s="59">
        <f>IFERROR(IF('Bin Count Data'!AH30="",0,VALUE('Bin Count Data'!AH30)),0)</f>
        <v>0</v>
      </c>
      <c r="AI30" s="6">
        <f>IFERROR(IF('Bin Count Data'!AG30/MAX(BinCountData6)&gt;'Bin Count Data'!AH30/MAX(BinCountData6),ABS(('Bin Count Data'!AH30-'Bin Count Data'!AG30)/'Bin Count Data'!AG30),ABS(('Bin Count Data'!AH30-'Bin Count Data'!AG30)/'Bin Count Data'!AH30)),0)</f>
        <v>0</v>
      </c>
      <c r="AJ30" s="61">
        <f>IFERROR(IF(AND('Bin Count Data'!AG30&gt;0,'Bin Count Data'!AG30='Bin Count Data'!AH30),1,MAX('Bin Count Data'!AG30,'Bin Count Data'!AH30)/MAX(BinCountData6)),0)</f>
        <v>0</v>
      </c>
      <c r="AL30" s="30" t="str">
        <f t="shared" si="6"/>
        <v/>
      </c>
      <c r="AM30" s="60">
        <f>IFERROR(IF('Bin Count Data'!AM30="",0,VALUE('Bin Count Data'!AM30)),0)</f>
        <v>0</v>
      </c>
      <c r="AN30" s="59">
        <f>IFERROR(IF('Bin Count Data'!AN30="",0,VALUE('Bin Count Data'!AN30)),0)</f>
        <v>0</v>
      </c>
      <c r="AO30" s="6">
        <f>IFERROR(IF('Bin Count Data'!AM30/MAX(BinCountData7)&gt;'Bin Count Data'!AN30/MAX(BinCountData7),ABS(('Bin Count Data'!AN30-'Bin Count Data'!AM30)/'Bin Count Data'!AM30),ABS(('Bin Count Data'!AN30-'Bin Count Data'!AM30)/'Bin Count Data'!AN30)),0)</f>
        <v>0</v>
      </c>
      <c r="AP30" s="61">
        <f>IFERROR(IF(AND('Bin Count Data'!AM30&gt;0,'Bin Count Data'!AM30='Bin Count Data'!AN30),1,MAX('Bin Count Data'!AM30,'Bin Count Data'!AN30)/MAX(BinCountData7)),0)</f>
        <v>0</v>
      </c>
      <c r="AR30" s="30" t="str">
        <f t="shared" si="7"/>
        <v/>
      </c>
      <c r="AS30" s="60">
        <f>IFERROR(IF('Bin Count Data'!AS30="",0,VALUE('Bin Count Data'!AS30)),0)</f>
        <v>0</v>
      </c>
      <c r="AT30" s="59">
        <f>IFERROR(IF('Bin Count Data'!AT30="",0,VALUE('Bin Count Data'!AT30)),0)</f>
        <v>0</v>
      </c>
      <c r="AU30" s="6">
        <f>IFERROR(IF('Bin Count Data'!AS30/MAX(BinCountData8)&gt;'Bin Count Data'!AT30/MAX(BinCountData8),ABS(('Bin Count Data'!AT30-'Bin Count Data'!AS30)/'Bin Count Data'!AS30),ABS(('Bin Count Data'!AT30-'Bin Count Data'!AS30)/'Bin Count Data'!AT30)),0)</f>
        <v>0</v>
      </c>
      <c r="AV30" s="61">
        <f>IFERROR(IF(AND('Bin Count Data'!AS30&gt;0,'Bin Count Data'!AS30='Bin Count Data'!AT30),1,MAX('Bin Count Data'!AS30,'Bin Count Data'!AT30)/MAX(BinCountData8)),0)</f>
        <v>0</v>
      </c>
      <c r="AX30" s="30" t="str">
        <f t="shared" si="8"/>
        <v/>
      </c>
      <c r="AY30" s="60">
        <f>IFERROR(IF('Bin Count Data'!AY30="",0,VALUE('Bin Count Data'!AY30)),0)</f>
        <v>0</v>
      </c>
      <c r="AZ30" s="59">
        <f>IFERROR(IF('Bin Count Data'!AZ30="",0,VALUE('Bin Count Data'!AZ30)),0)</f>
        <v>0</v>
      </c>
      <c r="BA30" s="6">
        <f>IFERROR(IF('Bin Count Data'!AY30/MAX(BinCountData9)&gt;'Bin Count Data'!AZ30/MAX(BinCountData9),ABS(('Bin Count Data'!AZ30-'Bin Count Data'!AY30)/'Bin Count Data'!AY30),ABS(('Bin Count Data'!AZ30-'Bin Count Data'!AY30)/'Bin Count Data'!AZ30)),0)</f>
        <v>0</v>
      </c>
      <c r="BB30" s="61">
        <f>IFERROR(IF(AND('Bin Count Data'!AY30&gt;0,'Bin Count Data'!AY30='Bin Count Data'!AZ30),1,MAX('Bin Count Data'!AY30,'Bin Count Data'!AZ30)/MAX(BinCountData9)),0)</f>
        <v>0</v>
      </c>
      <c r="BD30" s="30" t="str">
        <f t="shared" si="9"/>
        <v/>
      </c>
      <c r="BE30" s="60">
        <f>IFERROR(IF('Bin Count Data'!BE30="",0,VALUE('Bin Count Data'!BE30)),0)</f>
        <v>0</v>
      </c>
      <c r="BF30" s="59">
        <f>IFERROR(IF('Bin Count Data'!BF30="",0,VALUE('Bin Count Data'!BF30)),0)</f>
        <v>0</v>
      </c>
      <c r="BG30" s="6">
        <f>IFERROR(IF('Bin Count Data'!BE30/MAX(BinCountData10)&gt;'Bin Count Data'!BF30/MAX(BinCountData10),ABS(('Bin Count Data'!BF30-'Bin Count Data'!BE30)/'Bin Count Data'!BE30),ABS(('Bin Count Data'!BF30-'Bin Count Data'!BE30)/'Bin Count Data'!BF30)),0)</f>
        <v>0</v>
      </c>
      <c r="BH30" s="61">
        <f>IFERROR(IF(AND('Bin Count Data'!BE30&gt;0,'Bin Count Data'!BE30='Bin Count Data'!BF30),1,MAX('Bin Count Data'!BE30,'Bin Count Data'!BF30)/MAX(BinCountData10)),0)</f>
        <v>0</v>
      </c>
      <c r="BJ30" s="30" t="str">
        <f t="shared" si="10"/>
        <v/>
      </c>
      <c r="BK30" s="60">
        <f>IFERROR(IF('Bin Count Data'!BK30="",0,VALUE('Bin Count Data'!BK30)),0)</f>
        <v>0</v>
      </c>
      <c r="BL30" s="59">
        <f>IFERROR(IF('Bin Count Data'!BL30="",0,VALUE('Bin Count Data'!BL30)),0)</f>
        <v>0</v>
      </c>
      <c r="BM30" s="6">
        <f>IFERROR(IF('Bin Count Data'!BK30/MAX(BinCountData11)&gt;'Bin Count Data'!BL30/MAX(BinCountData11),ABS(('Bin Count Data'!BL30-'Bin Count Data'!BK30)/'Bin Count Data'!BK30),ABS(('Bin Count Data'!BL30-'Bin Count Data'!BK30)/'Bin Count Data'!BL30)),0)</f>
        <v>0</v>
      </c>
      <c r="BN30" s="61">
        <f>IFERROR(IF(AND('Bin Count Data'!BK30&gt;0,'Bin Count Data'!BK30='Bin Count Data'!BL30),1,MAX('Bin Count Data'!BK30,'Bin Count Data'!BL30)/MAX(BinCountData11)),0)</f>
        <v>0</v>
      </c>
      <c r="BP30" s="30" t="str">
        <f t="shared" si="11"/>
        <v/>
      </c>
      <c r="BQ30" s="60">
        <f>IFERROR(IF('Bin Count Data'!BQ30="",0,VALUE('Bin Count Data'!BQ30)),0)</f>
        <v>0</v>
      </c>
      <c r="BR30" s="59">
        <f>IFERROR(IF('Bin Count Data'!BR30="",0,VALUE('Bin Count Data'!BR30)),0)</f>
        <v>0</v>
      </c>
      <c r="BS30" s="6">
        <f>IFERROR(IF('Bin Count Data'!BQ30/MAX(BinCountData12)&gt;'Bin Count Data'!BR30/MAX(BinCountData12),ABS(('Bin Count Data'!BR30-'Bin Count Data'!BQ30)/'Bin Count Data'!BQ30),ABS(('Bin Count Data'!BR30-'Bin Count Data'!BQ30)/'Bin Count Data'!BR30)),0)</f>
        <v>0</v>
      </c>
      <c r="BT30" s="61">
        <f>IFERROR(IF(AND('Bin Count Data'!BQ30&gt;0,'Bin Count Data'!BQ30='Bin Count Data'!BR30),1,MAX('Bin Count Data'!BQ30,'Bin Count Data'!BR30)/MAX(BinCountData12)),0)</f>
        <v>0</v>
      </c>
      <c r="BV30" s="30" t="str">
        <f t="shared" si="12"/>
        <v/>
      </c>
      <c r="BW30" s="60">
        <f>IFERROR(IF('Bin Count Data'!BW30="",0,VALUE('Bin Count Data'!BW30)),0)</f>
        <v>0</v>
      </c>
      <c r="BX30" s="59">
        <f>IFERROR(IF('Bin Count Data'!BX30="",0,VALUE('Bin Count Data'!BX30)),0)</f>
        <v>0</v>
      </c>
      <c r="BY30" s="6">
        <f>IFERROR(IF('Bin Count Data'!BW30/MAX(BinCountData13)&gt;'Bin Count Data'!BX30/MAX(BinCountData13),ABS(('Bin Count Data'!BX30-'Bin Count Data'!BW30)/'Bin Count Data'!BW30),ABS(('Bin Count Data'!BX30-'Bin Count Data'!BW30)/'Bin Count Data'!BX30)),0)</f>
        <v>0</v>
      </c>
      <c r="BZ30" s="61">
        <f>IFERROR(IF(AND('Bin Count Data'!BW30&gt;0,'Bin Count Data'!BW30='Bin Count Data'!BX30),1,MAX('Bin Count Data'!BW30,'Bin Count Data'!BX30)/MAX(BinCountData13)),0)</f>
        <v>0</v>
      </c>
      <c r="CB30" s="30" t="str">
        <f t="shared" si="13"/>
        <v/>
      </c>
      <c r="CC30" s="60">
        <f>IFERROR(IF('Bin Count Data'!CC30="",0,VALUE('Bin Count Data'!CC30)),0)</f>
        <v>0</v>
      </c>
      <c r="CD30" s="59">
        <f>IFERROR(IF('Bin Count Data'!CD30="",0,VALUE('Bin Count Data'!CD30)),0)</f>
        <v>0</v>
      </c>
      <c r="CE30" s="6">
        <f>IFERROR(IF('Bin Count Data'!CC30/MAX(BinCountData14)&gt;'Bin Count Data'!CD30/MAX(BinCountData14),ABS(('Bin Count Data'!CD30-'Bin Count Data'!CC30)/'Bin Count Data'!CC30),ABS(('Bin Count Data'!CD30-'Bin Count Data'!CC30)/'Bin Count Data'!CD30)),0)</f>
        <v>0</v>
      </c>
      <c r="CF30" s="61">
        <f>IFERROR(IF(AND('Bin Count Data'!CC30&gt;0,'Bin Count Data'!CC30='Bin Count Data'!CD30),1,MAX('Bin Count Data'!CC30,'Bin Count Data'!CD30)/MAX(BinCountData14)),0)</f>
        <v>0</v>
      </c>
      <c r="CH30" s="30" t="str">
        <f t="shared" si="14"/>
        <v/>
      </c>
      <c r="CI30" s="60">
        <f>IFERROR(IF('Bin Count Data'!CI30="",0,VALUE('Bin Count Data'!CI30)),0)</f>
        <v>0</v>
      </c>
      <c r="CJ30" s="59">
        <f>IFERROR(IF('Bin Count Data'!CJ30="",0,VALUE('Bin Count Data'!CJ30)),0)</f>
        <v>0</v>
      </c>
      <c r="CK30" s="6">
        <f>IFERROR(IF('Bin Count Data'!CI30/MAX(BinCountData15)&gt;'Bin Count Data'!CJ30/MAX(BinCountData15),ABS(('Bin Count Data'!CJ30-'Bin Count Data'!CI30)/'Bin Count Data'!CI30),ABS(('Bin Count Data'!CJ30-'Bin Count Data'!CI30)/'Bin Count Data'!CJ30)),0)</f>
        <v>0</v>
      </c>
      <c r="CL30" s="61">
        <f>IFERROR(IF(AND('Bin Count Data'!CI30&gt;0,'Bin Count Data'!CI30='Bin Count Data'!CJ30),1,MAX('Bin Count Data'!CI30,'Bin Count Data'!CJ30)/MAX(BinCountData15)),0)</f>
        <v>0</v>
      </c>
      <c r="CN30" s="30" t="str">
        <f t="shared" si="15"/>
        <v/>
      </c>
      <c r="CO30" s="60">
        <f>IFERROR(IF('Bin Count Data'!CO30="",0,VALUE('Bin Count Data'!CO30)),0)</f>
        <v>0</v>
      </c>
      <c r="CP30" s="59">
        <f>IFERROR(IF('Bin Count Data'!CP30="",0,VALUE('Bin Count Data'!CP30)),0)</f>
        <v>0</v>
      </c>
      <c r="CQ30" s="6">
        <f>IFERROR(IF('Bin Count Data'!CO30/MAX(BinCountData16)&gt;'Bin Count Data'!CP30/MAX(BinCountData16),ABS(('Bin Count Data'!CP30-'Bin Count Data'!CO30)/'Bin Count Data'!CO30),ABS(('Bin Count Data'!CP30-'Bin Count Data'!CO30)/'Bin Count Data'!CP30)),0)</f>
        <v>0</v>
      </c>
      <c r="CR30" s="61">
        <f>IFERROR(IF(AND('Bin Count Data'!CO30&gt;0,'Bin Count Data'!CO30='Bin Count Data'!CP30),1,MAX('Bin Count Data'!CO30,'Bin Count Data'!CP30)/MAX(BinCountData16)),0)</f>
        <v>0</v>
      </c>
      <c r="CT30" s="30" t="str">
        <f t="shared" si="16"/>
        <v/>
      </c>
      <c r="CU30" s="60">
        <f>IFERROR(IF('Bin Count Data'!CU30="",0,VALUE('Bin Count Data'!CU30)),0)</f>
        <v>0</v>
      </c>
      <c r="CV30" s="59">
        <f>IFERROR(IF('Bin Count Data'!CV30="",0,VALUE('Bin Count Data'!CV30)),0)</f>
        <v>0</v>
      </c>
      <c r="CW30" s="6">
        <f>IFERROR(IF('Bin Count Data'!CU30/MAX(BinCountData17)&gt;'Bin Count Data'!CV30/MAX(BinCountData17),ABS(('Bin Count Data'!CV30-'Bin Count Data'!CU30)/'Bin Count Data'!CU30),ABS(('Bin Count Data'!CV30-'Bin Count Data'!CU30)/'Bin Count Data'!CV30)),0)</f>
        <v>0</v>
      </c>
      <c r="CX30" s="61">
        <f>IFERROR(IF(AND('Bin Count Data'!CU30&gt;0,'Bin Count Data'!CU30='Bin Count Data'!CV30),1,MAX('Bin Count Data'!CU30,'Bin Count Data'!CV30)/MAX(BinCountData17)),0)</f>
        <v>0</v>
      </c>
      <c r="CY30" s="6"/>
      <c r="CZ30" s="30" t="str">
        <f t="shared" si="17"/>
        <v/>
      </c>
      <c r="DA30" s="60">
        <f>IFERROR(IF('Bin Count Data'!DA30="",0,VALUE('Bin Count Data'!DA30)),0)</f>
        <v>0</v>
      </c>
      <c r="DB30" s="59">
        <f>IFERROR(IF('Bin Count Data'!DB30="",0,VALUE('Bin Count Data'!DB30)),0)</f>
        <v>0</v>
      </c>
      <c r="DC30" s="6">
        <f>IFERROR(IF('Bin Count Data'!DA30/MAX(BinCountData18)&gt;'Bin Count Data'!DB30/MAX(BinCountData18),ABS(('Bin Count Data'!DB30-'Bin Count Data'!DA30)/'Bin Count Data'!DA30),ABS(('Bin Count Data'!DB30-'Bin Count Data'!DA30)/'Bin Count Data'!DB30)),0)</f>
        <v>0</v>
      </c>
      <c r="DD30" s="61">
        <f>IFERROR(IF(AND('Bin Count Data'!DA30&gt;0,'Bin Count Data'!DA30='Bin Count Data'!DB30),1,MAX('Bin Count Data'!DA30,'Bin Count Data'!DB30)/MAX(BinCountData18)),0)</f>
        <v>0</v>
      </c>
      <c r="DE30" s="6"/>
      <c r="DF30" s="30" t="str">
        <f t="shared" si="18"/>
        <v/>
      </c>
      <c r="DG30" s="60">
        <f>IFERROR(IF('Bin Count Data'!DG30="",0,VALUE('Bin Count Data'!DG30)),0)</f>
        <v>0</v>
      </c>
      <c r="DH30" s="59">
        <f>IFERROR(IF('Bin Count Data'!DH30="",0,VALUE('Bin Count Data'!DH30)),0)</f>
        <v>0</v>
      </c>
      <c r="DI30" s="6">
        <f>IFERROR(IF('Bin Count Data'!DG30/MAX(BinCountData19)&gt;'Bin Count Data'!DH30/MAX(BinCountData19),ABS(('Bin Count Data'!DH30-'Bin Count Data'!DG30)/'Bin Count Data'!DG30),ABS(('Bin Count Data'!DH30-'Bin Count Data'!DG30)/'Bin Count Data'!DH30)),0)</f>
        <v>0</v>
      </c>
      <c r="DJ30" s="61">
        <f>IFERROR(IF(AND('Bin Count Data'!DG30&gt;0,'Bin Count Data'!DG30='Bin Count Data'!DH30),1,MAX('Bin Count Data'!DG30,'Bin Count Data'!DH30)/MAX(BinCountData19)),0)</f>
        <v>0</v>
      </c>
      <c r="DK30" s="6"/>
      <c r="DL30" s="30" t="str">
        <f t="shared" si="19"/>
        <v/>
      </c>
      <c r="DM30" s="60">
        <f>IFERROR(IF('Bin Count Data'!DM30="",0,VALUE('Bin Count Data'!DM30)),0)</f>
        <v>0</v>
      </c>
      <c r="DN30" s="59">
        <f>IFERROR(IF('Bin Count Data'!DN30="",0,VALUE('Bin Count Data'!DN30)),0)</f>
        <v>0</v>
      </c>
      <c r="DO30" s="6">
        <f>IFERROR(IF('Bin Count Data'!DM30/MAX(BinCountData20)&gt;'Bin Count Data'!DN30/MAX(BinCountData20),ABS(('Bin Count Data'!DN30-'Bin Count Data'!DM30)/'Bin Count Data'!DM30),ABS(('Bin Count Data'!DN30-'Bin Count Data'!DM30)/'Bin Count Data'!DN30)),0)</f>
        <v>0</v>
      </c>
      <c r="DP30" s="61">
        <f>IFERROR(IF(AND('Bin Count Data'!DM30&gt;0,'Bin Count Data'!DM30='Bin Count Data'!DN30),1,MAX('Bin Count Data'!DM30,'Bin Count Data'!DN30)/MAX(BinCountData20)),0)</f>
        <v>0</v>
      </c>
    </row>
    <row r="31" spans="2:120" ht="14.25">
      <c r="B31" s="30" t="str">
        <f t="shared" si="0"/>
        <v/>
      </c>
      <c r="C31" s="60">
        <f>IFERROR(IF('Bin Count Data'!C31="",0,VALUE('Bin Count Data'!C31)),0)</f>
        <v>0</v>
      </c>
      <c r="D31" s="59">
        <f>IFERROR(IF('Bin Count Data'!D31="",0,VALUE('Bin Count Data'!D31)),0)</f>
        <v>0</v>
      </c>
      <c r="E31" s="6">
        <f>IFERROR(IF('Bin Count Data'!C31/MAX(BinCountData1)&gt;'Bin Count Data'!D31/MAX(BinCountData1),ABS(('Bin Count Data'!D31-'Bin Count Data'!C31)/'Bin Count Data'!C31),ABS(('Bin Count Data'!D31-'Bin Count Data'!C31)/'Bin Count Data'!D31)),0)</f>
        <v>0</v>
      </c>
      <c r="F31" s="61">
        <f>IFERROR(IF(AND('Bin Count Data'!C31&gt;0,'Bin Count Data'!C31='Bin Count Data'!D31),1,MAX('Bin Count Data'!C31,'Bin Count Data'!D31)/MAX(BinCountData1)),0)</f>
        <v>0</v>
      </c>
      <c r="G31" s="53"/>
      <c r="H31" s="30" t="str">
        <f t="shared" si="1"/>
        <v/>
      </c>
      <c r="I31" s="60">
        <f>IFERROR(IF('Bin Count Data'!I31="",0,VALUE('Bin Count Data'!I31)),0)</f>
        <v>0</v>
      </c>
      <c r="J31" s="59">
        <f>IFERROR(IF('Bin Count Data'!J31="",0,VALUE('Bin Count Data'!J31)),0)</f>
        <v>0</v>
      </c>
      <c r="K31" s="6">
        <f>IFERROR(IF('Bin Count Data'!I31/MAX(BinCountData2)&gt;'Bin Count Data'!J31/MAX(BinCountData2),ABS(('Bin Count Data'!J31-'Bin Count Data'!I31)/'Bin Count Data'!I31),ABS(('Bin Count Data'!J31-'Bin Count Data'!I31)/'Bin Count Data'!J31)),0)</f>
        <v>0</v>
      </c>
      <c r="L31" s="61">
        <f>IFERROR(IF(AND('Bin Count Data'!I31&gt;0,'Bin Count Data'!I31='Bin Count Data'!J31),1,MAX('Bin Count Data'!I31,'Bin Count Data'!J31)/MAX(BinCountData2)),0)</f>
        <v>0</v>
      </c>
      <c r="N31" s="30" t="str">
        <f t="shared" si="2"/>
        <v/>
      </c>
      <c r="O31" s="60">
        <f>IFERROR(IF('Bin Count Data'!O31="",0,VALUE('Bin Count Data'!O31)),0)</f>
        <v>0</v>
      </c>
      <c r="P31" s="59">
        <f>IFERROR(IF('Bin Count Data'!P31="",0,VALUE('Bin Count Data'!P31)),0)</f>
        <v>0</v>
      </c>
      <c r="Q31" s="6">
        <f>IFERROR(IF('Bin Count Data'!O31/MAX(BinCountData3)&gt;'Bin Count Data'!P31/MAX(BinCountData3),ABS(('Bin Count Data'!P31-'Bin Count Data'!O31)/'Bin Count Data'!O31),ABS(('Bin Count Data'!P31-'Bin Count Data'!O31)/'Bin Count Data'!P31)),0)</f>
        <v>0</v>
      </c>
      <c r="R31" s="61">
        <f>IFERROR(IF(AND('Bin Count Data'!O31&gt;0,'Bin Count Data'!O31='Bin Count Data'!P31),1,MAX('Bin Count Data'!O31,'Bin Count Data'!P31)/MAX(BinCountData3)),0)</f>
        <v>0</v>
      </c>
      <c r="T31" s="30" t="str">
        <f t="shared" si="3"/>
        <v/>
      </c>
      <c r="U31" s="60">
        <f>IFERROR(IF('Bin Count Data'!U31="",0,VALUE('Bin Count Data'!U31)),0)</f>
        <v>0</v>
      </c>
      <c r="V31" s="59">
        <f>IFERROR(IF('Bin Count Data'!V31="",0,VALUE('Bin Count Data'!V31)),0)</f>
        <v>0</v>
      </c>
      <c r="W31" s="6">
        <f>IFERROR(IF('Bin Count Data'!U31/MAX(BinCountData4)&gt;'Bin Count Data'!V31/MAX(BinCountData4),ABS(('Bin Count Data'!V31-'Bin Count Data'!U31)/'Bin Count Data'!U31),ABS(('Bin Count Data'!V31-'Bin Count Data'!U31)/'Bin Count Data'!V31)),0)</f>
        <v>0</v>
      </c>
      <c r="X31" s="61">
        <f>IFERROR(IF(AND('Bin Count Data'!U31&gt;0,'Bin Count Data'!U31='Bin Count Data'!V31),1,MAX('Bin Count Data'!U31,'Bin Count Data'!V31)/MAX(BinCountData4)),0)</f>
        <v>0</v>
      </c>
      <c r="Z31" s="30" t="str">
        <f t="shared" si="4"/>
        <v/>
      </c>
      <c r="AA31" s="60">
        <f>IFERROR(IF('Bin Count Data'!AA31="",0,VALUE('Bin Count Data'!AA31)),0)</f>
        <v>0</v>
      </c>
      <c r="AB31" s="59">
        <f>IFERROR(IF('Bin Count Data'!AB31="",0,VALUE('Bin Count Data'!AB31)),0)</f>
        <v>0</v>
      </c>
      <c r="AC31" s="6">
        <f>IFERROR(IF('Bin Count Data'!AA31/MAX(BinCountData5)&gt;'Bin Count Data'!AB31/MAX(BinCountData5),ABS(('Bin Count Data'!AB31-'Bin Count Data'!AA31)/'Bin Count Data'!AA31),ABS(('Bin Count Data'!AB31-'Bin Count Data'!AA31)/'Bin Count Data'!AB31)),0)</f>
        <v>0</v>
      </c>
      <c r="AD31" s="61">
        <f>IFERROR(IF(AND('Bin Count Data'!AA31&gt;0,'Bin Count Data'!AA31='Bin Count Data'!AB31),1,MAX('Bin Count Data'!AA31,'Bin Count Data'!AB31)/MAX(BinCountData5)),0)</f>
        <v>0</v>
      </c>
      <c r="AF31" s="30" t="str">
        <f t="shared" si="5"/>
        <v/>
      </c>
      <c r="AG31" s="60">
        <f>IFERROR(IF('Bin Count Data'!AG31="",0,VALUE('Bin Count Data'!AG31)),0)</f>
        <v>0</v>
      </c>
      <c r="AH31" s="59">
        <f>IFERROR(IF('Bin Count Data'!AH31="",0,VALUE('Bin Count Data'!AH31)),0)</f>
        <v>0</v>
      </c>
      <c r="AI31" s="6">
        <f>IFERROR(IF('Bin Count Data'!AG31/MAX(BinCountData6)&gt;'Bin Count Data'!AH31/MAX(BinCountData6),ABS(('Bin Count Data'!AH31-'Bin Count Data'!AG31)/'Bin Count Data'!AG31),ABS(('Bin Count Data'!AH31-'Bin Count Data'!AG31)/'Bin Count Data'!AH31)),0)</f>
        <v>0</v>
      </c>
      <c r="AJ31" s="61">
        <f>IFERROR(IF(AND('Bin Count Data'!AG31&gt;0,'Bin Count Data'!AG31='Bin Count Data'!AH31),1,MAX('Bin Count Data'!AG31,'Bin Count Data'!AH31)/MAX(BinCountData6)),0)</f>
        <v>0</v>
      </c>
      <c r="AL31" s="30" t="str">
        <f t="shared" si="6"/>
        <v/>
      </c>
      <c r="AM31" s="60">
        <f>IFERROR(IF('Bin Count Data'!AM31="",0,VALUE('Bin Count Data'!AM31)),0)</f>
        <v>0</v>
      </c>
      <c r="AN31" s="59">
        <f>IFERROR(IF('Bin Count Data'!AN31="",0,VALUE('Bin Count Data'!AN31)),0)</f>
        <v>0</v>
      </c>
      <c r="AO31" s="6">
        <f>IFERROR(IF('Bin Count Data'!AM31/MAX(BinCountData7)&gt;'Bin Count Data'!AN31/MAX(BinCountData7),ABS(('Bin Count Data'!AN31-'Bin Count Data'!AM31)/'Bin Count Data'!AM31),ABS(('Bin Count Data'!AN31-'Bin Count Data'!AM31)/'Bin Count Data'!AN31)),0)</f>
        <v>0</v>
      </c>
      <c r="AP31" s="61">
        <f>IFERROR(IF(AND('Bin Count Data'!AM31&gt;0,'Bin Count Data'!AM31='Bin Count Data'!AN31),1,MAX('Bin Count Data'!AM31,'Bin Count Data'!AN31)/MAX(BinCountData7)),0)</f>
        <v>0</v>
      </c>
      <c r="AR31" s="30" t="str">
        <f t="shared" si="7"/>
        <v/>
      </c>
      <c r="AS31" s="60">
        <f>IFERROR(IF('Bin Count Data'!AS31="",0,VALUE('Bin Count Data'!AS31)),0)</f>
        <v>0</v>
      </c>
      <c r="AT31" s="59">
        <f>IFERROR(IF('Bin Count Data'!AT31="",0,VALUE('Bin Count Data'!AT31)),0)</f>
        <v>0</v>
      </c>
      <c r="AU31" s="6">
        <f>IFERROR(IF('Bin Count Data'!AS31/MAX(BinCountData8)&gt;'Bin Count Data'!AT31/MAX(BinCountData8),ABS(('Bin Count Data'!AT31-'Bin Count Data'!AS31)/'Bin Count Data'!AS31),ABS(('Bin Count Data'!AT31-'Bin Count Data'!AS31)/'Bin Count Data'!AT31)),0)</f>
        <v>0</v>
      </c>
      <c r="AV31" s="61">
        <f>IFERROR(IF(AND('Bin Count Data'!AS31&gt;0,'Bin Count Data'!AS31='Bin Count Data'!AT31),1,MAX('Bin Count Data'!AS31,'Bin Count Data'!AT31)/MAX(BinCountData8)),0)</f>
        <v>0</v>
      </c>
      <c r="AX31" s="30" t="str">
        <f t="shared" si="8"/>
        <v/>
      </c>
      <c r="AY31" s="60">
        <f>IFERROR(IF('Bin Count Data'!AY31="",0,VALUE('Bin Count Data'!AY31)),0)</f>
        <v>0</v>
      </c>
      <c r="AZ31" s="59">
        <f>IFERROR(IF('Bin Count Data'!AZ31="",0,VALUE('Bin Count Data'!AZ31)),0)</f>
        <v>0</v>
      </c>
      <c r="BA31" s="6">
        <f>IFERROR(IF('Bin Count Data'!AY31/MAX(BinCountData9)&gt;'Bin Count Data'!AZ31/MAX(BinCountData9),ABS(('Bin Count Data'!AZ31-'Bin Count Data'!AY31)/'Bin Count Data'!AY31),ABS(('Bin Count Data'!AZ31-'Bin Count Data'!AY31)/'Bin Count Data'!AZ31)),0)</f>
        <v>0</v>
      </c>
      <c r="BB31" s="61">
        <f>IFERROR(IF(AND('Bin Count Data'!AY31&gt;0,'Bin Count Data'!AY31='Bin Count Data'!AZ31),1,MAX('Bin Count Data'!AY31,'Bin Count Data'!AZ31)/MAX(BinCountData9)),0)</f>
        <v>0</v>
      </c>
      <c r="BD31" s="30" t="str">
        <f t="shared" si="9"/>
        <v/>
      </c>
      <c r="BE31" s="60">
        <f>IFERROR(IF('Bin Count Data'!BE31="",0,VALUE('Bin Count Data'!BE31)),0)</f>
        <v>0</v>
      </c>
      <c r="BF31" s="59">
        <f>IFERROR(IF('Bin Count Data'!BF31="",0,VALUE('Bin Count Data'!BF31)),0)</f>
        <v>0</v>
      </c>
      <c r="BG31" s="6">
        <f>IFERROR(IF('Bin Count Data'!BE31/MAX(BinCountData10)&gt;'Bin Count Data'!BF31/MAX(BinCountData10),ABS(('Bin Count Data'!BF31-'Bin Count Data'!BE31)/'Bin Count Data'!BE31),ABS(('Bin Count Data'!BF31-'Bin Count Data'!BE31)/'Bin Count Data'!BF31)),0)</f>
        <v>0</v>
      </c>
      <c r="BH31" s="61">
        <f>IFERROR(IF(AND('Bin Count Data'!BE31&gt;0,'Bin Count Data'!BE31='Bin Count Data'!BF31),1,MAX('Bin Count Data'!BE31,'Bin Count Data'!BF31)/MAX(BinCountData10)),0)</f>
        <v>0</v>
      </c>
      <c r="BJ31" s="30" t="str">
        <f t="shared" si="10"/>
        <v/>
      </c>
      <c r="BK31" s="60">
        <f>IFERROR(IF('Bin Count Data'!BK31="",0,VALUE('Bin Count Data'!BK31)),0)</f>
        <v>0</v>
      </c>
      <c r="BL31" s="59">
        <f>IFERROR(IF('Bin Count Data'!BL31="",0,VALUE('Bin Count Data'!BL31)),0)</f>
        <v>0</v>
      </c>
      <c r="BM31" s="6">
        <f>IFERROR(IF('Bin Count Data'!BK31/MAX(BinCountData11)&gt;'Bin Count Data'!BL31/MAX(BinCountData11),ABS(('Bin Count Data'!BL31-'Bin Count Data'!BK31)/'Bin Count Data'!BK31),ABS(('Bin Count Data'!BL31-'Bin Count Data'!BK31)/'Bin Count Data'!BL31)),0)</f>
        <v>0</v>
      </c>
      <c r="BN31" s="61">
        <f>IFERROR(IF(AND('Bin Count Data'!BK31&gt;0,'Bin Count Data'!BK31='Bin Count Data'!BL31),1,MAX('Bin Count Data'!BK31,'Bin Count Data'!BL31)/MAX(BinCountData11)),0)</f>
        <v>0</v>
      </c>
      <c r="BP31" s="30" t="str">
        <f t="shared" si="11"/>
        <v/>
      </c>
      <c r="BQ31" s="60">
        <f>IFERROR(IF('Bin Count Data'!BQ31="",0,VALUE('Bin Count Data'!BQ31)),0)</f>
        <v>0</v>
      </c>
      <c r="BR31" s="59">
        <f>IFERROR(IF('Bin Count Data'!BR31="",0,VALUE('Bin Count Data'!BR31)),0)</f>
        <v>0</v>
      </c>
      <c r="BS31" s="6">
        <f>IFERROR(IF('Bin Count Data'!BQ31/MAX(BinCountData12)&gt;'Bin Count Data'!BR31/MAX(BinCountData12),ABS(('Bin Count Data'!BR31-'Bin Count Data'!BQ31)/'Bin Count Data'!BQ31),ABS(('Bin Count Data'!BR31-'Bin Count Data'!BQ31)/'Bin Count Data'!BR31)),0)</f>
        <v>0</v>
      </c>
      <c r="BT31" s="61">
        <f>IFERROR(IF(AND('Bin Count Data'!BQ31&gt;0,'Bin Count Data'!BQ31='Bin Count Data'!BR31),1,MAX('Bin Count Data'!BQ31,'Bin Count Data'!BR31)/MAX(BinCountData12)),0)</f>
        <v>0</v>
      </c>
      <c r="BV31" s="30" t="str">
        <f t="shared" si="12"/>
        <v/>
      </c>
      <c r="BW31" s="60">
        <f>IFERROR(IF('Bin Count Data'!BW31="",0,VALUE('Bin Count Data'!BW31)),0)</f>
        <v>0</v>
      </c>
      <c r="BX31" s="59">
        <f>IFERROR(IF('Bin Count Data'!BX31="",0,VALUE('Bin Count Data'!BX31)),0)</f>
        <v>0</v>
      </c>
      <c r="BY31" s="6">
        <f>IFERROR(IF('Bin Count Data'!BW31/MAX(BinCountData13)&gt;'Bin Count Data'!BX31/MAX(BinCountData13),ABS(('Bin Count Data'!BX31-'Bin Count Data'!BW31)/'Bin Count Data'!BW31),ABS(('Bin Count Data'!BX31-'Bin Count Data'!BW31)/'Bin Count Data'!BX31)),0)</f>
        <v>0</v>
      </c>
      <c r="BZ31" s="61">
        <f>IFERROR(IF(AND('Bin Count Data'!BW31&gt;0,'Bin Count Data'!BW31='Bin Count Data'!BX31),1,MAX('Bin Count Data'!BW31,'Bin Count Data'!BX31)/MAX(BinCountData13)),0)</f>
        <v>0</v>
      </c>
      <c r="CB31" s="30" t="str">
        <f t="shared" si="13"/>
        <v/>
      </c>
      <c r="CC31" s="60">
        <f>IFERROR(IF('Bin Count Data'!CC31="",0,VALUE('Bin Count Data'!CC31)),0)</f>
        <v>0</v>
      </c>
      <c r="CD31" s="59">
        <f>IFERROR(IF('Bin Count Data'!CD31="",0,VALUE('Bin Count Data'!CD31)),0)</f>
        <v>0</v>
      </c>
      <c r="CE31" s="6">
        <f>IFERROR(IF('Bin Count Data'!CC31/MAX(BinCountData14)&gt;'Bin Count Data'!CD31/MAX(BinCountData14),ABS(('Bin Count Data'!CD31-'Bin Count Data'!CC31)/'Bin Count Data'!CC31),ABS(('Bin Count Data'!CD31-'Bin Count Data'!CC31)/'Bin Count Data'!CD31)),0)</f>
        <v>0</v>
      </c>
      <c r="CF31" s="61">
        <f>IFERROR(IF(AND('Bin Count Data'!CC31&gt;0,'Bin Count Data'!CC31='Bin Count Data'!CD31),1,MAX('Bin Count Data'!CC31,'Bin Count Data'!CD31)/MAX(BinCountData14)),0)</f>
        <v>0</v>
      </c>
      <c r="CH31" s="30" t="str">
        <f t="shared" si="14"/>
        <v/>
      </c>
      <c r="CI31" s="60">
        <f>IFERROR(IF('Bin Count Data'!CI31="",0,VALUE('Bin Count Data'!CI31)),0)</f>
        <v>0</v>
      </c>
      <c r="CJ31" s="59">
        <f>IFERROR(IF('Bin Count Data'!CJ31="",0,VALUE('Bin Count Data'!CJ31)),0)</f>
        <v>0</v>
      </c>
      <c r="CK31" s="6">
        <f>IFERROR(IF('Bin Count Data'!CI31/MAX(BinCountData15)&gt;'Bin Count Data'!CJ31/MAX(BinCountData15),ABS(('Bin Count Data'!CJ31-'Bin Count Data'!CI31)/'Bin Count Data'!CI31),ABS(('Bin Count Data'!CJ31-'Bin Count Data'!CI31)/'Bin Count Data'!CJ31)),0)</f>
        <v>0</v>
      </c>
      <c r="CL31" s="61">
        <f>IFERROR(IF(AND('Bin Count Data'!CI31&gt;0,'Bin Count Data'!CI31='Bin Count Data'!CJ31),1,MAX('Bin Count Data'!CI31,'Bin Count Data'!CJ31)/MAX(BinCountData15)),0)</f>
        <v>0</v>
      </c>
      <c r="CN31" s="30" t="str">
        <f t="shared" si="15"/>
        <v/>
      </c>
      <c r="CO31" s="60">
        <f>IFERROR(IF('Bin Count Data'!CO31="",0,VALUE('Bin Count Data'!CO31)),0)</f>
        <v>0</v>
      </c>
      <c r="CP31" s="59">
        <f>IFERROR(IF('Bin Count Data'!CP31="",0,VALUE('Bin Count Data'!CP31)),0)</f>
        <v>0</v>
      </c>
      <c r="CQ31" s="6">
        <f>IFERROR(IF('Bin Count Data'!CO31/MAX(BinCountData16)&gt;'Bin Count Data'!CP31/MAX(BinCountData16),ABS(('Bin Count Data'!CP31-'Bin Count Data'!CO31)/'Bin Count Data'!CO31),ABS(('Bin Count Data'!CP31-'Bin Count Data'!CO31)/'Bin Count Data'!CP31)),0)</f>
        <v>0</v>
      </c>
      <c r="CR31" s="61">
        <f>IFERROR(IF(AND('Bin Count Data'!CO31&gt;0,'Bin Count Data'!CO31='Bin Count Data'!CP31),1,MAX('Bin Count Data'!CO31,'Bin Count Data'!CP31)/MAX(BinCountData16)),0)</f>
        <v>0</v>
      </c>
      <c r="CT31" s="30" t="str">
        <f t="shared" si="16"/>
        <v/>
      </c>
      <c r="CU31" s="60">
        <f>IFERROR(IF('Bin Count Data'!CU31="",0,VALUE('Bin Count Data'!CU31)),0)</f>
        <v>0</v>
      </c>
      <c r="CV31" s="59">
        <f>IFERROR(IF('Bin Count Data'!CV31="",0,VALUE('Bin Count Data'!CV31)),0)</f>
        <v>0</v>
      </c>
      <c r="CW31" s="6">
        <f>IFERROR(IF('Bin Count Data'!CU31/MAX(BinCountData17)&gt;'Bin Count Data'!CV31/MAX(BinCountData17),ABS(('Bin Count Data'!CV31-'Bin Count Data'!CU31)/'Bin Count Data'!CU31),ABS(('Bin Count Data'!CV31-'Bin Count Data'!CU31)/'Bin Count Data'!CV31)),0)</f>
        <v>0</v>
      </c>
      <c r="CX31" s="61">
        <f>IFERROR(IF(AND('Bin Count Data'!CU31&gt;0,'Bin Count Data'!CU31='Bin Count Data'!CV31),1,MAX('Bin Count Data'!CU31,'Bin Count Data'!CV31)/MAX(BinCountData17)),0)</f>
        <v>0</v>
      </c>
      <c r="CY31" s="6"/>
      <c r="CZ31" s="30" t="str">
        <f t="shared" si="17"/>
        <v/>
      </c>
      <c r="DA31" s="60">
        <f>IFERROR(IF('Bin Count Data'!DA31="",0,VALUE('Bin Count Data'!DA31)),0)</f>
        <v>0</v>
      </c>
      <c r="DB31" s="59">
        <f>IFERROR(IF('Bin Count Data'!DB31="",0,VALUE('Bin Count Data'!DB31)),0)</f>
        <v>0</v>
      </c>
      <c r="DC31" s="6">
        <f>IFERROR(IF('Bin Count Data'!DA31/MAX(BinCountData18)&gt;'Bin Count Data'!DB31/MAX(BinCountData18),ABS(('Bin Count Data'!DB31-'Bin Count Data'!DA31)/'Bin Count Data'!DA31),ABS(('Bin Count Data'!DB31-'Bin Count Data'!DA31)/'Bin Count Data'!DB31)),0)</f>
        <v>0</v>
      </c>
      <c r="DD31" s="61">
        <f>IFERROR(IF(AND('Bin Count Data'!DA31&gt;0,'Bin Count Data'!DA31='Bin Count Data'!DB31),1,MAX('Bin Count Data'!DA31,'Bin Count Data'!DB31)/MAX(BinCountData18)),0)</f>
        <v>0</v>
      </c>
      <c r="DE31" s="6"/>
      <c r="DF31" s="30" t="str">
        <f t="shared" si="18"/>
        <v/>
      </c>
      <c r="DG31" s="60">
        <f>IFERROR(IF('Bin Count Data'!DG31="",0,VALUE('Bin Count Data'!DG31)),0)</f>
        <v>0</v>
      </c>
      <c r="DH31" s="59">
        <f>IFERROR(IF('Bin Count Data'!DH31="",0,VALUE('Bin Count Data'!DH31)),0)</f>
        <v>0</v>
      </c>
      <c r="DI31" s="6">
        <f>IFERROR(IF('Bin Count Data'!DG31/MAX(BinCountData19)&gt;'Bin Count Data'!DH31/MAX(BinCountData19),ABS(('Bin Count Data'!DH31-'Bin Count Data'!DG31)/'Bin Count Data'!DG31),ABS(('Bin Count Data'!DH31-'Bin Count Data'!DG31)/'Bin Count Data'!DH31)),0)</f>
        <v>0</v>
      </c>
      <c r="DJ31" s="61">
        <f>IFERROR(IF(AND('Bin Count Data'!DG31&gt;0,'Bin Count Data'!DG31='Bin Count Data'!DH31),1,MAX('Bin Count Data'!DG31,'Bin Count Data'!DH31)/MAX(BinCountData19)),0)</f>
        <v>0</v>
      </c>
      <c r="DK31" s="6"/>
      <c r="DL31" s="30" t="str">
        <f t="shared" si="19"/>
        <v/>
      </c>
      <c r="DM31" s="60">
        <f>IFERROR(IF('Bin Count Data'!DM31="",0,VALUE('Bin Count Data'!DM31)),0)</f>
        <v>0</v>
      </c>
      <c r="DN31" s="59">
        <f>IFERROR(IF('Bin Count Data'!DN31="",0,VALUE('Bin Count Data'!DN31)),0)</f>
        <v>0</v>
      </c>
      <c r="DO31" s="6">
        <f>IFERROR(IF('Bin Count Data'!DM31/MAX(BinCountData20)&gt;'Bin Count Data'!DN31/MAX(BinCountData20),ABS(('Bin Count Data'!DN31-'Bin Count Data'!DM31)/'Bin Count Data'!DM31),ABS(('Bin Count Data'!DN31-'Bin Count Data'!DM31)/'Bin Count Data'!DN31)),0)</f>
        <v>0</v>
      </c>
      <c r="DP31" s="61">
        <f>IFERROR(IF(AND('Bin Count Data'!DM31&gt;0,'Bin Count Data'!DM31='Bin Count Data'!DN31),1,MAX('Bin Count Data'!DM31,'Bin Count Data'!DN31)/MAX(BinCountData20)),0)</f>
        <v>0</v>
      </c>
    </row>
    <row r="32" spans="2:120" ht="14.25">
      <c r="B32" s="30" t="str">
        <f t="shared" si="0"/>
        <v/>
      </c>
      <c r="C32" s="60">
        <f>IFERROR(IF('Bin Count Data'!C32="",0,VALUE('Bin Count Data'!C32)),0)</f>
        <v>0</v>
      </c>
      <c r="D32" s="59">
        <f>IFERROR(IF('Bin Count Data'!D32="",0,VALUE('Bin Count Data'!D32)),0)</f>
        <v>0</v>
      </c>
      <c r="E32" s="6">
        <f>IFERROR(IF('Bin Count Data'!C32/MAX(BinCountData1)&gt;'Bin Count Data'!D32/MAX(BinCountData1),ABS(('Bin Count Data'!D32-'Bin Count Data'!C32)/'Bin Count Data'!C32),ABS(('Bin Count Data'!D32-'Bin Count Data'!C32)/'Bin Count Data'!D32)),0)</f>
        <v>0</v>
      </c>
      <c r="F32" s="61">
        <f>IFERROR(IF(AND('Bin Count Data'!C32&gt;0,'Bin Count Data'!C32='Bin Count Data'!D32),1,MAX('Bin Count Data'!C32,'Bin Count Data'!D32)/MAX(BinCountData1)),0)</f>
        <v>0</v>
      </c>
      <c r="G32" s="53"/>
      <c r="H32" s="30" t="str">
        <f t="shared" si="1"/>
        <v/>
      </c>
      <c r="I32" s="60">
        <f>IFERROR(IF('Bin Count Data'!I32="",0,VALUE('Bin Count Data'!I32)),0)</f>
        <v>0</v>
      </c>
      <c r="J32" s="59">
        <f>IFERROR(IF('Bin Count Data'!J32="",0,VALUE('Bin Count Data'!J32)),0)</f>
        <v>0</v>
      </c>
      <c r="K32" s="6">
        <f>IFERROR(IF('Bin Count Data'!I32/MAX(BinCountData2)&gt;'Bin Count Data'!J32/MAX(BinCountData2),ABS(('Bin Count Data'!J32-'Bin Count Data'!I32)/'Bin Count Data'!I32),ABS(('Bin Count Data'!J32-'Bin Count Data'!I32)/'Bin Count Data'!J32)),0)</f>
        <v>0</v>
      </c>
      <c r="L32" s="61">
        <f>IFERROR(IF(AND('Bin Count Data'!I32&gt;0,'Bin Count Data'!I32='Bin Count Data'!J32),1,MAX('Bin Count Data'!I32,'Bin Count Data'!J32)/MAX(BinCountData2)),0)</f>
        <v>0</v>
      </c>
      <c r="N32" s="30" t="str">
        <f t="shared" si="2"/>
        <v/>
      </c>
      <c r="O32" s="60">
        <f>IFERROR(IF('Bin Count Data'!O32="",0,VALUE('Bin Count Data'!O32)),0)</f>
        <v>0</v>
      </c>
      <c r="P32" s="59">
        <f>IFERROR(IF('Bin Count Data'!P32="",0,VALUE('Bin Count Data'!P32)),0)</f>
        <v>0</v>
      </c>
      <c r="Q32" s="6">
        <f>IFERROR(IF('Bin Count Data'!O32/MAX(BinCountData3)&gt;'Bin Count Data'!P32/MAX(BinCountData3),ABS(('Bin Count Data'!P32-'Bin Count Data'!O32)/'Bin Count Data'!O32),ABS(('Bin Count Data'!P32-'Bin Count Data'!O32)/'Bin Count Data'!P32)),0)</f>
        <v>0</v>
      </c>
      <c r="R32" s="61">
        <f>IFERROR(IF(AND('Bin Count Data'!O32&gt;0,'Bin Count Data'!O32='Bin Count Data'!P32),1,MAX('Bin Count Data'!O32,'Bin Count Data'!P32)/MAX(BinCountData3)),0)</f>
        <v>0</v>
      </c>
      <c r="T32" s="30" t="str">
        <f t="shared" si="3"/>
        <v/>
      </c>
      <c r="U32" s="60">
        <f>IFERROR(IF('Bin Count Data'!U32="",0,VALUE('Bin Count Data'!U32)),0)</f>
        <v>0</v>
      </c>
      <c r="V32" s="59">
        <f>IFERROR(IF('Bin Count Data'!V32="",0,VALUE('Bin Count Data'!V32)),0)</f>
        <v>0</v>
      </c>
      <c r="W32" s="6">
        <f>IFERROR(IF('Bin Count Data'!U32/MAX(BinCountData4)&gt;'Bin Count Data'!V32/MAX(BinCountData4),ABS(('Bin Count Data'!V32-'Bin Count Data'!U32)/'Bin Count Data'!U32),ABS(('Bin Count Data'!V32-'Bin Count Data'!U32)/'Bin Count Data'!V32)),0)</f>
        <v>0</v>
      </c>
      <c r="X32" s="61">
        <f>IFERROR(IF(AND('Bin Count Data'!U32&gt;0,'Bin Count Data'!U32='Bin Count Data'!V32),1,MAX('Bin Count Data'!U32,'Bin Count Data'!V32)/MAX(BinCountData4)),0)</f>
        <v>0</v>
      </c>
      <c r="Z32" s="30" t="str">
        <f t="shared" si="4"/>
        <v/>
      </c>
      <c r="AA32" s="60">
        <f>IFERROR(IF('Bin Count Data'!AA32="",0,VALUE('Bin Count Data'!AA32)),0)</f>
        <v>0</v>
      </c>
      <c r="AB32" s="59">
        <f>IFERROR(IF('Bin Count Data'!AB32="",0,VALUE('Bin Count Data'!AB32)),0)</f>
        <v>0</v>
      </c>
      <c r="AC32" s="6">
        <f>IFERROR(IF('Bin Count Data'!AA32/MAX(BinCountData5)&gt;'Bin Count Data'!AB32/MAX(BinCountData5),ABS(('Bin Count Data'!AB32-'Bin Count Data'!AA32)/'Bin Count Data'!AA32),ABS(('Bin Count Data'!AB32-'Bin Count Data'!AA32)/'Bin Count Data'!AB32)),0)</f>
        <v>0</v>
      </c>
      <c r="AD32" s="61">
        <f>IFERROR(IF(AND('Bin Count Data'!AA32&gt;0,'Bin Count Data'!AA32='Bin Count Data'!AB32),1,MAX('Bin Count Data'!AA32,'Bin Count Data'!AB32)/MAX(BinCountData5)),0)</f>
        <v>0</v>
      </c>
      <c r="AF32" s="30" t="str">
        <f t="shared" si="5"/>
        <v/>
      </c>
      <c r="AG32" s="60">
        <f>IFERROR(IF('Bin Count Data'!AG32="",0,VALUE('Bin Count Data'!AG32)),0)</f>
        <v>0</v>
      </c>
      <c r="AH32" s="59">
        <f>IFERROR(IF('Bin Count Data'!AH32="",0,VALUE('Bin Count Data'!AH32)),0)</f>
        <v>0</v>
      </c>
      <c r="AI32" s="6">
        <f>IFERROR(IF('Bin Count Data'!AG32/MAX(BinCountData6)&gt;'Bin Count Data'!AH32/MAX(BinCountData6),ABS(('Bin Count Data'!AH32-'Bin Count Data'!AG32)/'Bin Count Data'!AG32),ABS(('Bin Count Data'!AH32-'Bin Count Data'!AG32)/'Bin Count Data'!AH32)),0)</f>
        <v>0</v>
      </c>
      <c r="AJ32" s="61">
        <f>IFERROR(IF(AND('Bin Count Data'!AG32&gt;0,'Bin Count Data'!AG32='Bin Count Data'!AH32),1,MAX('Bin Count Data'!AG32,'Bin Count Data'!AH32)/MAX(BinCountData6)),0)</f>
        <v>0</v>
      </c>
      <c r="AL32" s="30" t="str">
        <f t="shared" si="6"/>
        <v/>
      </c>
      <c r="AM32" s="60">
        <f>IFERROR(IF('Bin Count Data'!AM32="",0,VALUE('Bin Count Data'!AM32)),0)</f>
        <v>0</v>
      </c>
      <c r="AN32" s="59">
        <f>IFERROR(IF('Bin Count Data'!AN32="",0,VALUE('Bin Count Data'!AN32)),0)</f>
        <v>0</v>
      </c>
      <c r="AO32" s="6">
        <f>IFERROR(IF('Bin Count Data'!AM32/MAX(BinCountData7)&gt;'Bin Count Data'!AN32/MAX(BinCountData7),ABS(('Bin Count Data'!AN32-'Bin Count Data'!AM32)/'Bin Count Data'!AM32),ABS(('Bin Count Data'!AN32-'Bin Count Data'!AM32)/'Bin Count Data'!AN32)),0)</f>
        <v>0</v>
      </c>
      <c r="AP32" s="61">
        <f>IFERROR(IF(AND('Bin Count Data'!AM32&gt;0,'Bin Count Data'!AM32='Bin Count Data'!AN32),1,MAX('Bin Count Data'!AM32,'Bin Count Data'!AN32)/MAX(BinCountData7)),0)</f>
        <v>0</v>
      </c>
      <c r="AR32" s="30" t="str">
        <f t="shared" si="7"/>
        <v/>
      </c>
      <c r="AS32" s="60">
        <f>IFERROR(IF('Bin Count Data'!AS32="",0,VALUE('Bin Count Data'!AS32)),0)</f>
        <v>0</v>
      </c>
      <c r="AT32" s="59">
        <f>IFERROR(IF('Bin Count Data'!AT32="",0,VALUE('Bin Count Data'!AT32)),0)</f>
        <v>0</v>
      </c>
      <c r="AU32" s="6">
        <f>IFERROR(IF('Bin Count Data'!AS32/MAX(BinCountData8)&gt;'Bin Count Data'!AT32/MAX(BinCountData8),ABS(('Bin Count Data'!AT32-'Bin Count Data'!AS32)/'Bin Count Data'!AS32),ABS(('Bin Count Data'!AT32-'Bin Count Data'!AS32)/'Bin Count Data'!AT32)),0)</f>
        <v>0</v>
      </c>
      <c r="AV32" s="61">
        <f>IFERROR(IF(AND('Bin Count Data'!AS32&gt;0,'Bin Count Data'!AS32='Bin Count Data'!AT32),1,MAX('Bin Count Data'!AS32,'Bin Count Data'!AT32)/MAX(BinCountData8)),0)</f>
        <v>0</v>
      </c>
      <c r="AX32" s="30" t="str">
        <f t="shared" si="8"/>
        <v/>
      </c>
      <c r="AY32" s="60">
        <f>IFERROR(IF('Bin Count Data'!AY32="",0,VALUE('Bin Count Data'!AY32)),0)</f>
        <v>0</v>
      </c>
      <c r="AZ32" s="59">
        <f>IFERROR(IF('Bin Count Data'!AZ32="",0,VALUE('Bin Count Data'!AZ32)),0)</f>
        <v>0</v>
      </c>
      <c r="BA32" s="6">
        <f>IFERROR(IF('Bin Count Data'!AY32/MAX(BinCountData9)&gt;'Bin Count Data'!AZ32/MAX(BinCountData9),ABS(('Bin Count Data'!AZ32-'Bin Count Data'!AY32)/'Bin Count Data'!AY32),ABS(('Bin Count Data'!AZ32-'Bin Count Data'!AY32)/'Bin Count Data'!AZ32)),0)</f>
        <v>0</v>
      </c>
      <c r="BB32" s="61">
        <f>IFERROR(IF(AND('Bin Count Data'!AY32&gt;0,'Bin Count Data'!AY32='Bin Count Data'!AZ32),1,MAX('Bin Count Data'!AY32,'Bin Count Data'!AZ32)/MAX(BinCountData9)),0)</f>
        <v>0</v>
      </c>
      <c r="BD32" s="30" t="str">
        <f t="shared" si="9"/>
        <v/>
      </c>
      <c r="BE32" s="60">
        <f>IFERROR(IF('Bin Count Data'!BE32="",0,VALUE('Bin Count Data'!BE32)),0)</f>
        <v>0</v>
      </c>
      <c r="BF32" s="59">
        <f>IFERROR(IF('Bin Count Data'!BF32="",0,VALUE('Bin Count Data'!BF32)),0)</f>
        <v>0</v>
      </c>
      <c r="BG32" s="6">
        <f>IFERROR(IF('Bin Count Data'!BE32/MAX(BinCountData10)&gt;'Bin Count Data'!BF32/MAX(BinCountData10),ABS(('Bin Count Data'!BF32-'Bin Count Data'!BE32)/'Bin Count Data'!BE32),ABS(('Bin Count Data'!BF32-'Bin Count Data'!BE32)/'Bin Count Data'!BF32)),0)</f>
        <v>0</v>
      </c>
      <c r="BH32" s="61">
        <f>IFERROR(IF(AND('Bin Count Data'!BE32&gt;0,'Bin Count Data'!BE32='Bin Count Data'!BF32),1,MAX('Bin Count Data'!BE32,'Bin Count Data'!BF32)/MAX(BinCountData10)),0)</f>
        <v>0</v>
      </c>
      <c r="BJ32" s="30" t="str">
        <f t="shared" si="10"/>
        <v/>
      </c>
      <c r="BK32" s="60">
        <f>IFERROR(IF('Bin Count Data'!BK32="",0,VALUE('Bin Count Data'!BK32)),0)</f>
        <v>0</v>
      </c>
      <c r="BL32" s="59">
        <f>IFERROR(IF('Bin Count Data'!BL32="",0,VALUE('Bin Count Data'!BL32)),0)</f>
        <v>0</v>
      </c>
      <c r="BM32" s="6">
        <f>IFERROR(IF('Bin Count Data'!BK32/MAX(BinCountData11)&gt;'Bin Count Data'!BL32/MAX(BinCountData11),ABS(('Bin Count Data'!BL32-'Bin Count Data'!BK32)/'Bin Count Data'!BK32),ABS(('Bin Count Data'!BL32-'Bin Count Data'!BK32)/'Bin Count Data'!BL32)),0)</f>
        <v>0</v>
      </c>
      <c r="BN32" s="61">
        <f>IFERROR(IF(AND('Bin Count Data'!BK32&gt;0,'Bin Count Data'!BK32='Bin Count Data'!BL32),1,MAX('Bin Count Data'!BK32,'Bin Count Data'!BL32)/MAX(BinCountData11)),0)</f>
        <v>0</v>
      </c>
      <c r="BP32" s="30" t="str">
        <f t="shared" si="11"/>
        <v/>
      </c>
      <c r="BQ32" s="60">
        <f>IFERROR(IF('Bin Count Data'!BQ32="",0,VALUE('Bin Count Data'!BQ32)),0)</f>
        <v>0</v>
      </c>
      <c r="BR32" s="59">
        <f>IFERROR(IF('Bin Count Data'!BR32="",0,VALUE('Bin Count Data'!BR32)),0)</f>
        <v>0</v>
      </c>
      <c r="BS32" s="6">
        <f>IFERROR(IF('Bin Count Data'!BQ32/MAX(BinCountData12)&gt;'Bin Count Data'!BR32/MAX(BinCountData12),ABS(('Bin Count Data'!BR32-'Bin Count Data'!BQ32)/'Bin Count Data'!BQ32),ABS(('Bin Count Data'!BR32-'Bin Count Data'!BQ32)/'Bin Count Data'!BR32)),0)</f>
        <v>0</v>
      </c>
      <c r="BT32" s="61">
        <f>IFERROR(IF(AND('Bin Count Data'!BQ32&gt;0,'Bin Count Data'!BQ32='Bin Count Data'!BR32),1,MAX('Bin Count Data'!BQ32,'Bin Count Data'!BR32)/MAX(BinCountData12)),0)</f>
        <v>0</v>
      </c>
      <c r="BV32" s="30" t="str">
        <f t="shared" si="12"/>
        <v/>
      </c>
      <c r="BW32" s="60">
        <f>IFERROR(IF('Bin Count Data'!BW32="",0,VALUE('Bin Count Data'!BW32)),0)</f>
        <v>0</v>
      </c>
      <c r="BX32" s="59">
        <f>IFERROR(IF('Bin Count Data'!BX32="",0,VALUE('Bin Count Data'!BX32)),0)</f>
        <v>0</v>
      </c>
      <c r="BY32" s="6">
        <f>IFERROR(IF('Bin Count Data'!BW32/MAX(BinCountData13)&gt;'Bin Count Data'!BX32/MAX(BinCountData13),ABS(('Bin Count Data'!BX32-'Bin Count Data'!BW32)/'Bin Count Data'!BW32),ABS(('Bin Count Data'!BX32-'Bin Count Data'!BW32)/'Bin Count Data'!BX32)),0)</f>
        <v>0</v>
      </c>
      <c r="BZ32" s="61">
        <f>IFERROR(IF(AND('Bin Count Data'!BW32&gt;0,'Bin Count Data'!BW32='Bin Count Data'!BX32),1,MAX('Bin Count Data'!BW32,'Bin Count Data'!BX32)/MAX(BinCountData13)),0)</f>
        <v>0</v>
      </c>
      <c r="CB32" s="30" t="str">
        <f t="shared" si="13"/>
        <v/>
      </c>
      <c r="CC32" s="60">
        <f>IFERROR(IF('Bin Count Data'!CC32="",0,VALUE('Bin Count Data'!CC32)),0)</f>
        <v>0</v>
      </c>
      <c r="CD32" s="59">
        <f>IFERROR(IF('Bin Count Data'!CD32="",0,VALUE('Bin Count Data'!CD32)),0)</f>
        <v>0</v>
      </c>
      <c r="CE32" s="6">
        <f>IFERROR(IF('Bin Count Data'!CC32/MAX(BinCountData14)&gt;'Bin Count Data'!CD32/MAX(BinCountData14),ABS(('Bin Count Data'!CD32-'Bin Count Data'!CC32)/'Bin Count Data'!CC32),ABS(('Bin Count Data'!CD32-'Bin Count Data'!CC32)/'Bin Count Data'!CD32)),0)</f>
        <v>0</v>
      </c>
      <c r="CF32" s="61">
        <f>IFERROR(IF(AND('Bin Count Data'!CC32&gt;0,'Bin Count Data'!CC32='Bin Count Data'!CD32),1,MAX('Bin Count Data'!CC32,'Bin Count Data'!CD32)/MAX(BinCountData14)),0)</f>
        <v>0</v>
      </c>
      <c r="CH32" s="30" t="str">
        <f t="shared" si="14"/>
        <v/>
      </c>
      <c r="CI32" s="60">
        <f>IFERROR(IF('Bin Count Data'!CI32="",0,VALUE('Bin Count Data'!CI32)),0)</f>
        <v>0</v>
      </c>
      <c r="CJ32" s="59">
        <f>IFERROR(IF('Bin Count Data'!CJ32="",0,VALUE('Bin Count Data'!CJ32)),0)</f>
        <v>0</v>
      </c>
      <c r="CK32" s="6">
        <f>IFERROR(IF('Bin Count Data'!CI32/MAX(BinCountData15)&gt;'Bin Count Data'!CJ32/MAX(BinCountData15),ABS(('Bin Count Data'!CJ32-'Bin Count Data'!CI32)/'Bin Count Data'!CI32),ABS(('Bin Count Data'!CJ32-'Bin Count Data'!CI32)/'Bin Count Data'!CJ32)),0)</f>
        <v>0</v>
      </c>
      <c r="CL32" s="61">
        <f>IFERROR(IF(AND('Bin Count Data'!CI32&gt;0,'Bin Count Data'!CI32='Bin Count Data'!CJ32),1,MAX('Bin Count Data'!CI32,'Bin Count Data'!CJ32)/MAX(BinCountData15)),0)</f>
        <v>0</v>
      </c>
      <c r="CN32" s="30" t="str">
        <f t="shared" si="15"/>
        <v/>
      </c>
      <c r="CO32" s="60">
        <f>IFERROR(IF('Bin Count Data'!CO32="",0,VALUE('Bin Count Data'!CO32)),0)</f>
        <v>0</v>
      </c>
      <c r="CP32" s="59">
        <f>IFERROR(IF('Bin Count Data'!CP32="",0,VALUE('Bin Count Data'!CP32)),0)</f>
        <v>0</v>
      </c>
      <c r="CQ32" s="6">
        <f>IFERROR(IF('Bin Count Data'!CO32/MAX(BinCountData16)&gt;'Bin Count Data'!CP32/MAX(BinCountData16),ABS(('Bin Count Data'!CP32-'Bin Count Data'!CO32)/'Bin Count Data'!CO32),ABS(('Bin Count Data'!CP32-'Bin Count Data'!CO32)/'Bin Count Data'!CP32)),0)</f>
        <v>0</v>
      </c>
      <c r="CR32" s="61">
        <f>IFERROR(IF(AND('Bin Count Data'!CO32&gt;0,'Bin Count Data'!CO32='Bin Count Data'!CP32),1,MAX('Bin Count Data'!CO32,'Bin Count Data'!CP32)/MAX(BinCountData16)),0)</f>
        <v>0</v>
      </c>
      <c r="CT32" s="30" t="str">
        <f t="shared" si="16"/>
        <v/>
      </c>
      <c r="CU32" s="60">
        <f>IFERROR(IF('Bin Count Data'!CU32="",0,VALUE('Bin Count Data'!CU32)),0)</f>
        <v>0</v>
      </c>
      <c r="CV32" s="59">
        <f>IFERROR(IF('Bin Count Data'!CV32="",0,VALUE('Bin Count Data'!CV32)),0)</f>
        <v>0</v>
      </c>
      <c r="CW32" s="6">
        <f>IFERROR(IF('Bin Count Data'!CU32/MAX(BinCountData17)&gt;'Bin Count Data'!CV32/MAX(BinCountData17),ABS(('Bin Count Data'!CV32-'Bin Count Data'!CU32)/'Bin Count Data'!CU32),ABS(('Bin Count Data'!CV32-'Bin Count Data'!CU32)/'Bin Count Data'!CV32)),0)</f>
        <v>0</v>
      </c>
      <c r="CX32" s="61">
        <f>IFERROR(IF(AND('Bin Count Data'!CU32&gt;0,'Bin Count Data'!CU32='Bin Count Data'!CV32),1,MAX('Bin Count Data'!CU32,'Bin Count Data'!CV32)/MAX(BinCountData17)),0)</f>
        <v>0</v>
      </c>
      <c r="CY32" s="6"/>
      <c r="CZ32" s="30" t="str">
        <f t="shared" si="17"/>
        <v/>
      </c>
      <c r="DA32" s="60">
        <f>IFERROR(IF('Bin Count Data'!DA32="",0,VALUE('Bin Count Data'!DA32)),0)</f>
        <v>0</v>
      </c>
      <c r="DB32" s="59">
        <f>IFERROR(IF('Bin Count Data'!DB32="",0,VALUE('Bin Count Data'!DB32)),0)</f>
        <v>0</v>
      </c>
      <c r="DC32" s="6">
        <f>IFERROR(IF('Bin Count Data'!DA32/MAX(BinCountData18)&gt;'Bin Count Data'!DB32/MAX(BinCountData18),ABS(('Bin Count Data'!DB32-'Bin Count Data'!DA32)/'Bin Count Data'!DA32),ABS(('Bin Count Data'!DB32-'Bin Count Data'!DA32)/'Bin Count Data'!DB32)),0)</f>
        <v>0</v>
      </c>
      <c r="DD32" s="61">
        <f>IFERROR(IF(AND('Bin Count Data'!DA32&gt;0,'Bin Count Data'!DA32='Bin Count Data'!DB32),1,MAX('Bin Count Data'!DA32,'Bin Count Data'!DB32)/MAX(BinCountData18)),0)</f>
        <v>0</v>
      </c>
      <c r="DE32" s="6"/>
      <c r="DF32" s="30" t="str">
        <f t="shared" si="18"/>
        <v/>
      </c>
      <c r="DG32" s="60">
        <f>IFERROR(IF('Bin Count Data'!DG32="",0,VALUE('Bin Count Data'!DG32)),0)</f>
        <v>0</v>
      </c>
      <c r="DH32" s="59">
        <f>IFERROR(IF('Bin Count Data'!DH32="",0,VALUE('Bin Count Data'!DH32)),0)</f>
        <v>0</v>
      </c>
      <c r="DI32" s="6">
        <f>IFERROR(IF('Bin Count Data'!DG32/MAX(BinCountData19)&gt;'Bin Count Data'!DH32/MAX(BinCountData19),ABS(('Bin Count Data'!DH32-'Bin Count Data'!DG32)/'Bin Count Data'!DG32),ABS(('Bin Count Data'!DH32-'Bin Count Data'!DG32)/'Bin Count Data'!DH32)),0)</f>
        <v>0</v>
      </c>
      <c r="DJ32" s="61">
        <f>IFERROR(IF(AND('Bin Count Data'!DG32&gt;0,'Bin Count Data'!DG32='Bin Count Data'!DH32),1,MAX('Bin Count Data'!DG32,'Bin Count Data'!DH32)/MAX(BinCountData19)),0)</f>
        <v>0</v>
      </c>
      <c r="DK32" s="6"/>
      <c r="DL32" s="30" t="str">
        <f t="shared" si="19"/>
        <v/>
      </c>
      <c r="DM32" s="60">
        <f>IFERROR(IF('Bin Count Data'!DM32="",0,VALUE('Bin Count Data'!DM32)),0)</f>
        <v>0</v>
      </c>
      <c r="DN32" s="59">
        <f>IFERROR(IF('Bin Count Data'!DN32="",0,VALUE('Bin Count Data'!DN32)),0)</f>
        <v>0</v>
      </c>
      <c r="DO32" s="6">
        <f>IFERROR(IF('Bin Count Data'!DM32/MAX(BinCountData20)&gt;'Bin Count Data'!DN32/MAX(BinCountData20),ABS(('Bin Count Data'!DN32-'Bin Count Data'!DM32)/'Bin Count Data'!DM32),ABS(('Bin Count Data'!DN32-'Bin Count Data'!DM32)/'Bin Count Data'!DN32)),0)</f>
        <v>0</v>
      </c>
      <c r="DP32" s="61">
        <f>IFERROR(IF(AND('Bin Count Data'!DM32&gt;0,'Bin Count Data'!DM32='Bin Count Data'!DN32),1,MAX('Bin Count Data'!DM32,'Bin Count Data'!DN32)/MAX(BinCountData20)),0)</f>
        <v>0</v>
      </c>
    </row>
    <row r="33" spans="2:120" ht="14.25">
      <c r="B33" s="30" t="str">
        <f t="shared" si="0"/>
        <v/>
      </c>
      <c r="C33" s="60">
        <f>IFERROR(IF('Bin Count Data'!C33="",0,VALUE('Bin Count Data'!C33)),0)</f>
        <v>0</v>
      </c>
      <c r="D33" s="56">
        <f>IFERROR(IF('Bin Count Data'!D33="",0,VALUE('Bin Count Data'!D33)),0)</f>
        <v>0</v>
      </c>
      <c r="E33" s="6">
        <f>IFERROR(IF('Bin Count Data'!C33/MAX(BinCountData1)&gt;'Bin Count Data'!D33/MAX(BinCountData1),ABS(('Bin Count Data'!D33-'Bin Count Data'!C33)/'Bin Count Data'!C33),ABS(('Bin Count Data'!D33-'Bin Count Data'!C33)/'Bin Count Data'!D33)),0)</f>
        <v>0</v>
      </c>
      <c r="F33" s="61">
        <f>IFERROR(IF(AND('Bin Count Data'!C33&gt;0,'Bin Count Data'!C33='Bin Count Data'!D33),1,MAX('Bin Count Data'!C33,'Bin Count Data'!D33)/MAX(BinCountData1)),0)</f>
        <v>0</v>
      </c>
      <c r="G33" s="53"/>
      <c r="H33" s="30" t="str">
        <f t="shared" si="1"/>
        <v/>
      </c>
      <c r="I33" s="55">
        <f>IFERROR(IF('Bin Count Data'!I33="",0,VALUE('Bin Count Data'!I33)),0)</f>
        <v>0</v>
      </c>
      <c r="J33" s="56">
        <f>IFERROR(IF('Bin Count Data'!J33="",0,VALUE('Bin Count Data'!J33)),0)</f>
        <v>0</v>
      </c>
      <c r="K33" s="6">
        <f>IFERROR(IF('Bin Count Data'!I33/MAX(BinCountData2)&gt;'Bin Count Data'!J33/MAX(BinCountData2),ABS(('Bin Count Data'!J33-'Bin Count Data'!I33)/'Bin Count Data'!I33),ABS(('Bin Count Data'!J33-'Bin Count Data'!I33)/'Bin Count Data'!J33)),0)</f>
        <v>0</v>
      </c>
      <c r="L33" s="61">
        <f>IFERROR(IF(AND('Bin Count Data'!I33&gt;0,'Bin Count Data'!I33='Bin Count Data'!J33),1,MAX('Bin Count Data'!I33,'Bin Count Data'!J33)/MAX(BinCountData2)),0)</f>
        <v>0</v>
      </c>
      <c r="N33" s="30" t="str">
        <f t="shared" si="2"/>
        <v/>
      </c>
      <c r="O33" s="60">
        <f>IFERROR(IF('Bin Count Data'!O33="",0,VALUE('Bin Count Data'!O33)),0)</f>
        <v>0</v>
      </c>
      <c r="P33" s="56">
        <f>IFERROR(IF('Bin Count Data'!P33="",0,VALUE('Bin Count Data'!P33)),0)</f>
        <v>0</v>
      </c>
      <c r="Q33" s="6">
        <f>IFERROR(IF('Bin Count Data'!O33/MAX(BinCountData3)&gt;'Bin Count Data'!P33/MAX(BinCountData3),ABS(('Bin Count Data'!P33-'Bin Count Data'!O33)/'Bin Count Data'!O33),ABS(('Bin Count Data'!P33-'Bin Count Data'!O33)/'Bin Count Data'!P33)),0)</f>
        <v>0</v>
      </c>
      <c r="R33" s="61">
        <f>IFERROR(IF(AND('Bin Count Data'!O33&gt;0,'Bin Count Data'!O33='Bin Count Data'!P33),1,MAX('Bin Count Data'!O33,'Bin Count Data'!P33)/MAX(BinCountData3)),0)</f>
        <v>0</v>
      </c>
      <c r="T33" s="30" t="str">
        <f t="shared" si="3"/>
        <v/>
      </c>
      <c r="U33" s="60">
        <f>IFERROR(IF('Bin Count Data'!U33="",0,VALUE('Bin Count Data'!U33)),0)</f>
        <v>0</v>
      </c>
      <c r="V33" s="56">
        <f>IFERROR(IF('Bin Count Data'!V33="",0,VALUE('Bin Count Data'!V33)),0)</f>
        <v>0</v>
      </c>
      <c r="W33" s="6">
        <f>IFERROR(IF('Bin Count Data'!U33/MAX(BinCountData4)&gt;'Bin Count Data'!V33/MAX(BinCountData4),ABS(('Bin Count Data'!V33-'Bin Count Data'!U33)/'Bin Count Data'!U33),ABS(('Bin Count Data'!V33-'Bin Count Data'!U33)/'Bin Count Data'!V33)),0)</f>
        <v>0</v>
      </c>
      <c r="X33" s="61">
        <f>IFERROR(IF(AND('Bin Count Data'!U33&gt;0,'Bin Count Data'!U33='Bin Count Data'!V33),1,MAX('Bin Count Data'!U33,'Bin Count Data'!V33)/MAX(BinCountData4)),0)</f>
        <v>0</v>
      </c>
      <c r="Z33" s="30" t="str">
        <f t="shared" si="4"/>
        <v/>
      </c>
      <c r="AA33" s="60">
        <f>IFERROR(IF('Bin Count Data'!AA33="",0,VALUE('Bin Count Data'!AA33)),0)</f>
        <v>0</v>
      </c>
      <c r="AB33" s="56">
        <f>IFERROR(IF('Bin Count Data'!AB33="",0,VALUE('Bin Count Data'!AB33)),0)</f>
        <v>0</v>
      </c>
      <c r="AC33" s="6">
        <f>IFERROR(IF('Bin Count Data'!AA33/MAX(BinCountData5)&gt;'Bin Count Data'!AB33/MAX(BinCountData5),ABS(('Bin Count Data'!AB33-'Bin Count Data'!AA33)/'Bin Count Data'!AA33),ABS(('Bin Count Data'!AB33-'Bin Count Data'!AA33)/'Bin Count Data'!AB33)),0)</f>
        <v>0</v>
      </c>
      <c r="AD33" s="61">
        <f>IFERROR(IF(AND('Bin Count Data'!AA33&gt;0,'Bin Count Data'!AA33='Bin Count Data'!AB33),1,MAX('Bin Count Data'!AA33,'Bin Count Data'!AB33)/MAX(BinCountData5)),0)</f>
        <v>0</v>
      </c>
      <c r="AF33" s="30" t="str">
        <f t="shared" si="5"/>
        <v/>
      </c>
      <c r="AG33" s="60">
        <f>IFERROR(IF('Bin Count Data'!AG33="",0,VALUE('Bin Count Data'!AG33)),0)</f>
        <v>0</v>
      </c>
      <c r="AH33" s="56">
        <f>IFERROR(IF('Bin Count Data'!AH33="",0,VALUE('Bin Count Data'!AH33)),0)</f>
        <v>0</v>
      </c>
      <c r="AI33" s="6">
        <f>IFERROR(IF('Bin Count Data'!AG33/MAX(BinCountData6)&gt;'Bin Count Data'!AH33/MAX(BinCountData6),ABS(('Bin Count Data'!AH33-'Bin Count Data'!AG33)/'Bin Count Data'!AG33),ABS(('Bin Count Data'!AH33-'Bin Count Data'!AG33)/'Bin Count Data'!AH33)),0)</f>
        <v>0</v>
      </c>
      <c r="AJ33" s="61">
        <f>IFERROR(IF(AND('Bin Count Data'!AG33&gt;0,'Bin Count Data'!AG33='Bin Count Data'!AH33),1,MAX('Bin Count Data'!AG33,'Bin Count Data'!AH33)/MAX(BinCountData6)),0)</f>
        <v>0</v>
      </c>
      <c r="AL33" s="30" t="str">
        <f t="shared" si="6"/>
        <v/>
      </c>
      <c r="AM33" s="60">
        <f>IFERROR(IF('Bin Count Data'!AM33="",0,VALUE('Bin Count Data'!AM33)),0)</f>
        <v>0</v>
      </c>
      <c r="AN33" s="56">
        <f>IFERROR(IF('Bin Count Data'!AN33="",0,VALUE('Bin Count Data'!AN33)),0)</f>
        <v>0</v>
      </c>
      <c r="AO33" s="6">
        <f>IFERROR(IF('Bin Count Data'!AM33/MAX(BinCountData7)&gt;'Bin Count Data'!AN33/MAX(BinCountData7),ABS(('Bin Count Data'!AN33-'Bin Count Data'!AM33)/'Bin Count Data'!AM33),ABS(('Bin Count Data'!AN33-'Bin Count Data'!AM33)/'Bin Count Data'!AN33)),0)</f>
        <v>0</v>
      </c>
      <c r="AP33" s="61">
        <f>IFERROR(IF(AND('Bin Count Data'!AM33&gt;0,'Bin Count Data'!AM33='Bin Count Data'!AN33),1,MAX('Bin Count Data'!AM33,'Bin Count Data'!AN33)/MAX(BinCountData7)),0)</f>
        <v>0</v>
      </c>
      <c r="AR33" s="30" t="str">
        <f t="shared" si="7"/>
        <v/>
      </c>
      <c r="AS33" s="60">
        <f>IFERROR(IF('Bin Count Data'!AS33="",0,VALUE('Bin Count Data'!AS33)),0)</f>
        <v>0</v>
      </c>
      <c r="AT33" s="56">
        <f>IFERROR(IF('Bin Count Data'!AT33="",0,VALUE('Bin Count Data'!AT33)),0)</f>
        <v>0</v>
      </c>
      <c r="AU33" s="6">
        <f>IFERROR(IF('Bin Count Data'!AS33/MAX(BinCountData8)&gt;'Bin Count Data'!AT33/MAX(BinCountData8),ABS(('Bin Count Data'!AT33-'Bin Count Data'!AS33)/'Bin Count Data'!AS33),ABS(('Bin Count Data'!AT33-'Bin Count Data'!AS33)/'Bin Count Data'!AT33)),0)</f>
        <v>0</v>
      </c>
      <c r="AV33" s="61">
        <f>IFERROR(IF(AND('Bin Count Data'!AS33&gt;0,'Bin Count Data'!AS33='Bin Count Data'!AT33),1,MAX('Bin Count Data'!AS33,'Bin Count Data'!AT33)/MAX(BinCountData8)),0)</f>
        <v>0</v>
      </c>
      <c r="AX33" s="30" t="str">
        <f t="shared" si="8"/>
        <v/>
      </c>
      <c r="AY33" s="60">
        <f>IFERROR(IF('Bin Count Data'!AY33="",0,VALUE('Bin Count Data'!AY33)),0)</f>
        <v>0</v>
      </c>
      <c r="AZ33" s="56">
        <f>IFERROR(IF('Bin Count Data'!AZ33="",0,VALUE('Bin Count Data'!AZ33)),0)</f>
        <v>0</v>
      </c>
      <c r="BA33" s="6">
        <f>IFERROR(IF('Bin Count Data'!AY33/MAX(BinCountData9)&gt;'Bin Count Data'!AZ33/MAX(BinCountData9),ABS(('Bin Count Data'!AZ33-'Bin Count Data'!AY33)/'Bin Count Data'!AY33),ABS(('Bin Count Data'!AZ33-'Bin Count Data'!AY33)/'Bin Count Data'!AZ33)),0)</f>
        <v>0</v>
      </c>
      <c r="BB33" s="61">
        <f>IFERROR(IF(AND('Bin Count Data'!AY33&gt;0,'Bin Count Data'!AY33='Bin Count Data'!AZ33),1,MAX('Bin Count Data'!AY33,'Bin Count Data'!AZ33)/MAX(BinCountData9)),0)</f>
        <v>0</v>
      </c>
      <c r="BD33" s="30" t="str">
        <f t="shared" si="9"/>
        <v/>
      </c>
      <c r="BE33" s="60">
        <f>IFERROR(IF('Bin Count Data'!BE33="",0,VALUE('Bin Count Data'!BE33)),0)</f>
        <v>0</v>
      </c>
      <c r="BF33" s="56">
        <f>IFERROR(IF('Bin Count Data'!BF33="",0,VALUE('Bin Count Data'!BF33)),0)</f>
        <v>0</v>
      </c>
      <c r="BG33" s="6">
        <f>IFERROR(IF('Bin Count Data'!BE33/MAX(BinCountData10)&gt;'Bin Count Data'!BF33/MAX(BinCountData10),ABS(('Bin Count Data'!BF33-'Bin Count Data'!BE33)/'Bin Count Data'!BE33),ABS(('Bin Count Data'!BF33-'Bin Count Data'!BE33)/'Bin Count Data'!BF33)),0)</f>
        <v>0</v>
      </c>
      <c r="BH33" s="61">
        <f>IFERROR(IF(AND('Bin Count Data'!BE33&gt;0,'Bin Count Data'!BE33='Bin Count Data'!BF33),1,MAX('Bin Count Data'!BE33,'Bin Count Data'!BF33)/MAX(BinCountData10)),0)</f>
        <v>0</v>
      </c>
      <c r="BJ33" s="30" t="str">
        <f t="shared" si="10"/>
        <v/>
      </c>
      <c r="BK33" s="60">
        <f>IFERROR(IF('Bin Count Data'!BK33="",0,VALUE('Bin Count Data'!BK33)),0)</f>
        <v>0</v>
      </c>
      <c r="BL33" s="56">
        <f>IFERROR(IF('Bin Count Data'!BL33="",0,VALUE('Bin Count Data'!BL33)),0)</f>
        <v>0</v>
      </c>
      <c r="BM33" s="6">
        <f>IFERROR(IF('Bin Count Data'!BK33/MAX(BinCountData11)&gt;'Bin Count Data'!BL33/MAX(BinCountData11),ABS(('Bin Count Data'!BL33-'Bin Count Data'!BK33)/'Bin Count Data'!BK33),ABS(('Bin Count Data'!BL33-'Bin Count Data'!BK33)/'Bin Count Data'!BL33)),0)</f>
        <v>0</v>
      </c>
      <c r="BN33" s="61">
        <f>IFERROR(IF(AND('Bin Count Data'!BK33&gt;0,'Bin Count Data'!BK33='Bin Count Data'!BL33),1,MAX('Bin Count Data'!BK33,'Bin Count Data'!BL33)/MAX(BinCountData11)),0)</f>
        <v>0</v>
      </c>
      <c r="BP33" s="30" t="str">
        <f t="shared" si="11"/>
        <v/>
      </c>
      <c r="BQ33" s="60">
        <f>IFERROR(IF('Bin Count Data'!BQ33="",0,VALUE('Bin Count Data'!BQ33)),0)</f>
        <v>0</v>
      </c>
      <c r="BR33" s="56">
        <f>IFERROR(IF('Bin Count Data'!BR33="",0,VALUE('Bin Count Data'!BR33)),0)</f>
        <v>0</v>
      </c>
      <c r="BS33" s="6">
        <f>IFERROR(IF('Bin Count Data'!BQ33/MAX(BinCountData12)&gt;'Bin Count Data'!BR33/MAX(BinCountData12),ABS(('Bin Count Data'!BR33-'Bin Count Data'!BQ33)/'Bin Count Data'!BQ33),ABS(('Bin Count Data'!BR33-'Bin Count Data'!BQ33)/'Bin Count Data'!BR33)),0)</f>
        <v>0</v>
      </c>
      <c r="BT33" s="61">
        <f>IFERROR(IF(AND('Bin Count Data'!BQ33&gt;0,'Bin Count Data'!BQ33='Bin Count Data'!BR33),1,MAX('Bin Count Data'!BQ33,'Bin Count Data'!BR33)/MAX(BinCountData12)),0)</f>
        <v>0</v>
      </c>
      <c r="BV33" s="30" t="str">
        <f t="shared" si="12"/>
        <v/>
      </c>
      <c r="BW33" s="60">
        <f>IFERROR(IF('Bin Count Data'!BW33="",0,VALUE('Bin Count Data'!BW33)),0)</f>
        <v>0</v>
      </c>
      <c r="BX33" s="56">
        <f>IFERROR(IF('Bin Count Data'!BX33="",0,VALUE('Bin Count Data'!BX33)),0)</f>
        <v>0</v>
      </c>
      <c r="BY33" s="6">
        <f>IFERROR(IF('Bin Count Data'!BW33/MAX(BinCountData13)&gt;'Bin Count Data'!BX33/MAX(BinCountData13),ABS(('Bin Count Data'!BX33-'Bin Count Data'!BW33)/'Bin Count Data'!BW33),ABS(('Bin Count Data'!BX33-'Bin Count Data'!BW33)/'Bin Count Data'!BX33)),0)</f>
        <v>0</v>
      </c>
      <c r="BZ33" s="61">
        <f>IFERROR(IF(AND('Bin Count Data'!BW33&gt;0,'Bin Count Data'!BW33='Bin Count Data'!BX33),1,MAX('Bin Count Data'!BW33,'Bin Count Data'!BX33)/MAX(BinCountData13)),0)</f>
        <v>0</v>
      </c>
      <c r="CB33" s="30" t="str">
        <f t="shared" si="13"/>
        <v/>
      </c>
      <c r="CC33" s="60">
        <f>IFERROR(IF('Bin Count Data'!CC33="",0,VALUE('Bin Count Data'!CC33)),0)</f>
        <v>0</v>
      </c>
      <c r="CD33" s="56">
        <f>IFERROR(IF('Bin Count Data'!CD33="",0,VALUE('Bin Count Data'!CD33)),0)</f>
        <v>0</v>
      </c>
      <c r="CE33" s="6">
        <f>IFERROR(IF('Bin Count Data'!CC33/MAX(BinCountData14)&gt;'Bin Count Data'!CD33/MAX(BinCountData14),ABS(('Bin Count Data'!CD33-'Bin Count Data'!CC33)/'Bin Count Data'!CC33),ABS(('Bin Count Data'!CD33-'Bin Count Data'!CC33)/'Bin Count Data'!CD33)),0)</f>
        <v>0</v>
      </c>
      <c r="CF33" s="61">
        <f>IFERROR(IF(AND('Bin Count Data'!CC33&gt;0,'Bin Count Data'!CC33='Bin Count Data'!CD33),1,MAX('Bin Count Data'!CC33,'Bin Count Data'!CD33)/MAX(BinCountData14)),0)</f>
        <v>0</v>
      </c>
      <c r="CH33" s="30" t="str">
        <f t="shared" si="14"/>
        <v/>
      </c>
      <c r="CI33" s="60">
        <f>IFERROR(IF('Bin Count Data'!CI33="",0,VALUE('Bin Count Data'!CI33)),0)</f>
        <v>0</v>
      </c>
      <c r="CJ33" s="56">
        <f>IFERROR(IF('Bin Count Data'!CJ33="",0,VALUE('Bin Count Data'!CJ33)),0)</f>
        <v>0</v>
      </c>
      <c r="CK33" s="6">
        <f>IFERROR(IF('Bin Count Data'!CI33/MAX(BinCountData15)&gt;'Bin Count Data'!CJ33/MAX(BinCountData15),ABS(('Bin Count Data'!CJ33-'Bin Count Data'!CI33)/'Bin Count Data'!CI33),ABS(('Bin Count Data'!CJ33-'Bin Count Data'!CI33)/'Bin Count Data'!CJ33)),0)</f>
        <v>0</v>
      </c>
      <c r="CL33" s="61">
        <f>IFERROR(IF(AND('Bin Count Data'!CI33&gt;0,'Bin Count Data'!CI33='Bin Count Data'!CJ33),1,MAX('Bin Count Data'!CI33,'Bin Count Data'!CJ33)/MAX(BinCountData15)),0)</f>
        <v>0</v>
      </c>
      <c r="CN33" s="30" t="str">
        <f t="shared" si="15"/>
        <v/>
      </c>
      <c r="CO33" s="60">
        <f>IFERROR(IF('Bin Count Data'!CO33="",0,VALUE('Bin Count Data'!CO33)),0)</f>
        <v>0</v>
      </c>
      <c r="CP33" s="56">
        <f>IFERROR(IF('Bin Count Data'!CP33="",0,VALUE('Bin Count Data'!CP33)),0)</f>
        <v>0</v>
      </c>
      <c r="CQ33" s="6">
        <f>IFERROR(IF('Bin Count Data'!CO33/MAX(BinCountData16)&gt;'Bin Count Data'!CP33/MAX(BinCountData16),ABS(('Bin Count Data'!CP33-'Bin Count Data'!CO33)/'Bin Count Data'!CO33),ABS(('Bin Count Data'!CP33-'Bin Count Data'!CO33)/'Bin Count Data'!CP33)),0)</f>
        <v>0</v>
      </c>
      <c r="CR33" s="61">
        <f>IFERROR(IF(AND('Bin Count Data'!CO33&gt;0,'Bin Count Data'!CO33='Bin Count Data'!CP33),1,MAX('Bin Count Data'!CO33,'Bin Count Data'!CP33)/MAX(BinCountData16)),0)</f>
        <v>0</v>
      </c>
      <c r="CT33" s="30" t="str">
        <f t="shared" si="16"/>
        <v/>
      </c>
      <c r="CU33" s="60">
        <f>IFERROR(IF('Bin Count Data'!CU33="",0,VALUE('Bin Count Data'!CU33)),0)</f>
        <v>0</v>
      </c>
      <c r="CV33" s="56">
        <f>IFERROR(IF('Bin Count Data'!CV33="",0,VALUE('Bin Count Data'!CV33)),0)</f>
        <v>0</v>
      </c>
      <c r="CW33" s="6">
        <f>IFERROR(IF('Bin Count Data'!CU33/MAX(BinCountData17)&gt;'Bin Count Data'!CV33/MAX(BinCountData17),ABS(('Bin Count Data'!CV33-'Bin Count Data'!CU33)/'Bin Count Data'!CU33),ABS(('Bin Count Data'!CV33-'Bin Count Data'!CU33)/'Bin Count Data'!CV33)),0)</f>
        <v>0</v>
      </c>
      <c r="CX33" s="61">
        <f>IFERROR(IF(AND('Bin Count Data'!CU33&gt;0,'Bin Count Data'!CU33='Bin Count Data'!CV33),1,MAX('Bin Count Data'!CU33,'Bin Count Data'!CV33)/MAX(BinCountData17)),0)</f>
        <v>0</v>
      </c>
      <c r="CY33" s="6"/>
      <c r="CZ33" s="30" t="str">
        <f t="shared" si="17"/>
        <v/>
      </c>
      <c r="DA33" s="60">
        <f>IFERROR(IF('Bin Count Data'!DA33="",0,VALUE('Bin Count Data'!DA33)),0)</f>
        <v>0</v>
      </c>
      <c r="DB33" s="56">
        <f>IFERROR(IF('Bin Count Data'!DB33="",0,VALUE('Bin Count Data'!DB33)),0)</f>
        <v>0</v>
      </c>
      <c r="DC33" s="6">
        <f>IFERROR(IF('Bin Count Data'!DA33/MAX(BinCountData18)&gt;'Bin Count Data'!DB33/MAX(BinCountData18),ABS(('Bin Count Data'!DB33-'Bin Count Data'!DA33)/'Bin Count Data'!DA33),ABS(('Bin Count Data'!DB33-'Bin Count Data'!DA33)/'Bin Count Data'!DB33)),0)</f>
        <v>0</v>
      </c>
      <c r="DD33" s="61">
        <f>IFERROR(IF(AND('Bin Count Data'!DA33&gt;0,'Bin Count Data'!DA33='Bin Count Data'!DB33),1,MAX('Bin Count Data'!DA33,'Bin Count Data'!DB33)/MAX(BinCountData18)),0)</f>
        <v>0</v>
      </c>
      <c r="DE33" s="6"/>
      <c r="DF33" s="30" t="str">
        <f t="shared" si="18"/>
        <v/>
      </c>
      <c r="DG33" s="60">
        <f>IFERROR(IF('Bin Count Data'!DG33="",0,VALUE('Bin Count Data'!DG33)),0)</f>
        <v>0</v>
      </c>
      <c r="DH33" s="56">
        <f>IFERROR(IF('Bin Count Data'!DH33="",0,VALUE('Bin Count Data'!DH33)),0)</f>
        <v>0</v>
      </c>
      <c r="DI33" s="6">
        <f>IFERROR(IF('Bin Count Data'!DG33/MAX(BinCountData19)&gt;'Bin Count Data'!DH33/MAX(BinCountData19),ABS(('Bin Count Data'!DH33-'Bin Count Data'!DG33)/'Bin Count Data'!DG33),ABS(('Bin Count Data'!DH33-'Bin Count Data'!DG33)/'Bin Count Data'!DH33)),0)</f>
        <v>0</v>
      </c>
      <c r="DJ33" s="61">
        <f>IFERROR(IF(AND('Bin Count Data'!DG33&gt;0,'Bin Count Data'!DG33='Bin Count Data'!DH33),1,MAX('Bin Count Data'!DG33,'Bin Count Data'!DH33)/MAX(BinCountData19)),0)</f>
        <v>0</v>
      </c>
      <c r="DK33" s="6"/>
      <c r="DL33" s="30" t="str">
        <f t="shared" si="19"/>
        <v/>
      </c>
      <c r="DM33" s="60">
        <f>IFERROR(IF('Bin Count Data'!DM33="",0,VALUE('Bin Count Data'!DM33)),0)</f>
        <v>0</v>
      </c>
      <c r="DN33" s="56">
        <f>IFERROR(IF('Bin Count Data'!DN33="",0,VALUE('Bin Count Data'!DN33)),0)</f>
        <v>0</v>
      </c>
      <c r="DO33" s="6">
        <f>IFERROR(IF('Bin Count Data'!DM33/MAX(BinCountData20)&gt;'Bin Count Data'!DN33/MAX(BinCountData20),ABS(('Bin Count Data'!DN33-'Bin Count Data'!DM33)/'Bin Count Data'!DM33),ABS(('Bin Count Data'!DN33-'Bin Count Data'!DM33)/'Bin Count Data'!DN33)),0)</f>
        <v>0</v>
      </c>
      <c r="DP33" s="61">
        <f>IFERROR(IF(AND('Bin Count Data'!DM33&gt;0,'Bin Count Data'!DM33='Bin Count Data'!DN33),1,MAX('Bin Count Data'!DM33,'Bin Count Data'!DN33)/MAX(BinCountData20)),0)</f>
        <v>0</v>
      </c>
    </row>
    <row r="34" spans="2:120" ht="15" thickBot="1">
      <c r="B34" s="31" t="str">
        <f t="shared" si="0"/>
        <v/>
      </c>
      <c r="C34" s="58">
        <f>IFERROR(IF('Bin Count Data'!C34="",0,VALUE('Bin Count Data'!C34)),0)</f>
        <v>0</v>
      </c>
      <c r="D34" s="57">
        <f>IFERROR(IF('Bin Count Data'!D34="",0,VALUE('Bin Count Data'!D34)),0)</f>
        <v>0</v>
      </c>
      <c r="E34" s="6">
        <f>IFERROR(IF('Bin Count Data'!C34/MAX(BinCountData1)&gt;'Bin Count Data'!D34/MAX(BinCountData1),ABS(('Bin Count Data'!D34-'Bin Count Data'!C34)/'Bin Count Data'!C34),ABS(('Bin Count Data'!D34-'Bin Count Data'!C34)/'Bin Count Data'!D34)),0)</f>
        <v>0</v>
      </c>
      <c r="F34" s="61">
        <f>IFERROR(IF(AND('Bin Count Data'!C34&gt;0,'Bin Count Data'!C34='Bin Count Data'!D34),1,MAX('Bin Count Data'!C34,'Bin Count Data'!D34)/MAX(BinCountData1)),0)</f>
        <v>0</v>
      </c>
      <c r="G34" s="53"/>
      <c r="H34" s="31" t="str">
        <f t="shared" si="1"/>
        <v/>
      </c>
      <c r="I34" s="58">
        <f>IFERROR(IF('Bin Count Data'!I34="",0,VALUE('Bin Count Data'!I34)),0)</f>
        <v>0</v>
      </c>
      <c r="J34" s="57">
        <f>IFERROR(IF('Bin Count Data'!J34="",0,VALUE('Bin Count Data'!J34)),0)</f>
        <v>0</v>
      </c>
      <c r="K34" s="6">
        <f>IFERROR(IF('Bin Count Data'!I34/MAX(BinCountData2)&gt;'Bin Count Data'!J34/MAX(BinCountData2),ABS(('Bin Count Data'!J34-'Bin Count Data'!I34)/'Bin Count Data'!I34),ABS(('Bin Count Data'!J34-'Bin Count Data'!I34)/'Bin Count Data'!J34)),0)</f>
        <v>0</v>
      </c>
      <c r="L34" s="61">
        <f>IFERROR(IF(AND('Bin Count Data'!I34&gt;0,'Bin Count Data'!I34='Bin Count Data'!J34),1,MAX('Bin Count Data'!I34,'Bin Count Data'!J34)/MAX(BinCountData2)),0)</f>
        <v>0</v>
      </c>
      <c r="N34" s="31" t="str">
        <f t="shared" si="2"/>
        <v/>
      </c>
      <c r="O34" s="58">
        <f>IFERROR(IF('Bin Count Data'!O34="",0,VALUE('Bin Count Data'!O34)),0)</f>
        <v>0</v>
      </c>
      <c r="P34" s="57">
        <f>IFERROR(IF('Bin Count Data'!P34="",0,VALUE('Bin Count Data'!P34)),0)</f>
        <v>0</v>
      </c>
      <c r="Q34" s="6">
        <f>IFERROR(IF('Bin Count Data'!O34/MAX(BinCountData3)&gt;'Bin Count Data'!P34/MAX(BinCountData3),ABS(('Bin Count Data'!P34-'Bin Count Data'!O34)/'Bin Count Data'!O34),ABS(('Bin Count Data'!P34-'Bin Count Data'!O34)/'Bin Count Data'!P34)),0)</f>
        <v>0</v>
      </c>
      <c r="R34" s="61">
        <f>IFERROR(IF(AND('Bin Count Data'!O34&gt;0,'Bin Count Data'!O34='Bin Count Data'!P34),1,MAX('Bin Count Data'!O34,'Bin Count Data'!P34)/MAX(BinCountData3)),0)</f>
        <v>0</v>
      </c>
      <c r="T34" s="31" t="str">
        <f t="shared" si="3"/>
        <v/>
      </c>
      <c r="U34" s="58">
        <f>IFERROR(IF('Bin Count Data'!U34="",0,VALUE('Bin Count Data'!U34)),0)</f>
        <v>0</v>
      </c>
      <c r="V34" s="57">
        <f>IFERROR(IF('Bin Count Data'!V34="",0,VALUE('Bin Count Data'!V34)),0)</f>
        <v>0</v>
      </c>
      <c r="W34" s="6">
        <f>IFERROR(IF('Bin Count Data'!U34/MAX(BinCountData4)&gt;'Bin Count Data'!V34/MAX(BinCountData4),ABS(('Bin Count Data'!V34-'Bin Count Data'!U34)/'Bin Count Data'!U34),ABS(('Bin Count Data'!V34-'Bin Count Data'!U34)/'Bin Count Data'!V34)),0)</f>
        <v>0</v>
      </c>
      <c r="X34" s="61">
        <f>IFERROR(IF(AND('Bin Count Data'!U34&gt;0,'Bin Count Data'!U34='Bin Count Data'!V34),1,MAX('Bin Count Data'!U34,'Bin Count Data'!V34)/MAX(BinCountData4)),0)</f>
        <v>0</v>
      </c>
      <c r="Z34" s="31" t="str">
        <f t="shared" si="4"/>
        <v/>
      </c>
      <c r="AA34" s="58">
        <f>IFERROR(IF('Bin Count Data'!AA34="",0,VALUE('Bin Count Data'!AA34)),0)</f>
        <v>0</v>
      </c>
      <c r="AB34" s="57">
        <f>IFERROR(IF('Bin Count Data'!AB34="",0,VALUE('Bin Count Data'!AB34)),0)</f>
        <v>0</v>
      </c>
      <c r="AC34" s="6">
        <f>IFERROR(IF('Bin Count Data'!AA34/MAX(BinCountData5)&gt;'Bin Count Data'!AB34/MAX(BinCountData5),ABS(('Bin Count Data'!AB34-'Bin Count Data'!AA34)/'Bin Count Data'!AA34),ABS(('Bin Count Data'!AB34-'Bin Count Data'!AA34)/'Bin Count Data'!AB34)),0)</f>
        <v>0</v>
      </c>
      <c r="AD34" s="61">
        <f>IFERROR(IF(AND('Bin Count Data'!AA34&gt;0,'Bin Count Data'!AA34='Bin Count Data'!AB34),1,MAX('Bin Count Data'!AA34,'Bin Count Data'!AB34)/MAX(BinCountData5)),0)</f>
        <v>0</v>
      </c>
      <c r="AF34" s="31" t="str">
        <f t="shared" si="5"/>
        <v/>
      </c>
      <c r="AG34" s="58">
        <f>IFERROR(IF('Bin Count Data'!AG34="",0,VALUE('Bin Count Data'!AG34)),0)</f>
        <v>0</v>
      </c>
      <c r="AH34" s="57">
        <f>IFERROR(IF('Bin Count Data'!AH34="",0,VALUE('Bin Count Data'!AH34)),0)</f>
        <v>0</v>
      </c>
      <c r="AI34" s="6">
        <f>IFERROR(IF('Bin Count Data'!AG34/MAX(BinCountData6)&gt;'Bin Count Data'!AH34/MAX(BinCountData6),ABS(('Bin Count Data'!AH34-'Bin Count Data'!AG34)/'Bin Count Data'!AG34),ABS(('Bin Count Data'!AH34-'Bin Count Data'!AG34)/'Bin Count Data'!AH34)),0)</f>
        <v>0</v>
      </c>
      <c r="AJ34" s="61">
        <f>IFERROR(IF(AND('Bin Count Data'!AG34&gt;0,'Bin Count Data'!AG34='Bin Count Data'!AH34),1,MAX('Bin Count Data'!AG34,'Bin Count Data'!AH34)/MAX(BinCountData6)),0)</f>
        <v>0</v>
      </c>
      <c r="AL34" s="31" t="str">
        <f t="shared" si="6"/>
        <v/>
      </c>
      <c r="AM34" s="58">
        <f>IFERROR(IF('Bin Count Data'!AM34="",0,VALUE('Bin Count Data'!AM34)),0)</f>
        <v>0</v>
      </c>
      <c r="AN34" s="57">
        <f>IFERROR(IF('Bin Count Data'!AN34="",0,VALUE('Bin Count Data'!AN34)),0)</f>
        <v>0</v>
      </c>
      <c r="AO34" s="6">
        <f>IFERROR(IF('Bin Count Data'!AM34/MAX(BinCountData7)&gt;'Bin Count Data'!AN34/MAX(BinCountData7),ABS(('Bin Count Data'!AN34-'Bin Count Data'!AM34)/'Bin Count Data'!AM34),ABS(('Bin Count Data'!AN34-'Bin Count Data'!AM34)/'Bin Count Data'!AN34)),0)</f>
        <v>0</v>
      </c>
      <c r="AP34" s="61">
        <f>IFERROR(IF(AND('Bin Count Data'!AM34&gt;0,'Bin Count Data'!AM34='Bin Count Data'!AN34),1,MAX('Bin Count Data'!AM34,'Bin Count Data'!AN34)/MAX(BinCountData7)),0)</f>
        <v>0</v>
      </c>
      <c r="AR34" s="31" t="str">
        <f t="shared" si="7"/>
        <v/>
      </c>
      <c r="AS34" s="58">
        <f>IFERROR(IF('Bin Count Data'!AS34="",0,VALUE('Bin Count Data'!AS34)),0)</f>
        <v>0</v>
      </c>
      <c r="AT34" s="57">
        <f>IFERROR(IF('Bin Count Data'!AT34="",0,VALUE('Bin Count Data'!AT34)),0)</f>
        <v>0</v>
      </c>
      <c r="AU34" s="6">
        <f>IFERROR(IF('Bin Count Data'!AS34/MAX(BinCountData8)&gt;'Bin Count Data'!AT34/MAX(BinCountData8),ABS(('Bin Count Data'!AT34-'Bin Count Data'!AS34)/'Bin Count Data'!AS34),ABS(('Bin Count Data'!AT34-'Bin Count Data'!AS34)/'Bin Count Data'!AT34)),0)</f>
        <v>0</v>
      </c>
      <c r="AV34" s="61">
        <f>IFERROR(IF(AND('Bin Count Data'!AS34&gt;0,'Bin Count Data'!AS34='Bin Count Data'!AT34),1,MAX('Bin Count Data'!AS34,'Bin Count Data'!AT34)/MAX(BinCountData8)),0)</f>
        <v>0</v>
      </c>
      <c r="AX34" s="31" t="str">
        <f t="shared" si="8"/>
        <v/>
      </c>
      <c r="AY34" s="58">
        <f>IFERROR(IF('Bin Count Data'!AY34="",0,VALUE('Bin Count Data'!AY34)),0)</f>
        <v>0</v>
      </c>
      <c r="AZ34" s="57">
        <f>IFERROR(IF('Bin Count Data'!AZ34="",0,VALUE('Bin Count Data'!AZ34)),0)</f>
        <v>0</v>
      </c>
      <c r="BA34" s="6">
        <f>IFERROR(IF('Bin Count Data'!AY34/MAX(BinCountData9)&gt;'Bin Count Data'!AZ34/MAX(BinCountData9),ABS(('Bin Count Data'!AZ34-'Bin Count Data'!AY34)/'Bin Count Data'!AY34),ABS(('Bin Count Data'!AZ34-'Bin Count Data'!AY34)/'Bin Count Data'!AZ34)),0)</f>
        <v>0</v>
      </c>
      <c r="BB34" s="61">
        <f>IFERROR(IF(AND('Bin Count Data'!AY34&gt;0,'Bin Count Data'!AY34='Bin Count Data'!AZ34),1,MAX('Bin Count Data'!AY34,'Bin Count Data'!AZ34)/MAX(BinCountData9)),0)</f>
        <v>0</v>
      </c>
      <c r="BD34" s="31" t="str">
        <f t="shared" si="9"/>
        <v/>
      </c>
      <c r="BE34" s="58">
        <f>IFERROR(IF('Bin Count Data'!BE34="",0,VALUE('Bin Count Data'!BE34)),0)</f>
        <v>0</v>
      </c>
      <c r="BF34" s="57">
        <f>IFERROR(IF('Bin Count Data'!BF34="",0,VALUE('Bin Count Data'!BF34)),0)</f>
        <v>0</v>
      </c>
      <c r="BG34" s="6">
        <f>IFERROR(IF('Bin Count Data'!BE34/MAX(BinCountData10)&gt;'Bin Count Data'!BF34/MAX(BinCountData10),ABS(('Bin Count Data'!BF34-'Bin Count Data'!BE34)/'Bin Count Data'!BE34),ABS(('Bin Count Data'!BF34-'Bin Count Data'!BE34)/'Bin Count Data'!BF34)),0)</f>
        <v>0</v>
      </c>
      <c r="BH34" s="61">
        <f>IFERROR(IF(AND('Bin Count Data'!BE34&gt;0,'Bin Count Data'!BE34='Bin Count Data'!BF34),1,MAX('Bin Count Data'!BE34,'Bin Count Data'!BF34)/MAX(BinCountData10)),0)</f>
        <v>0</v>
      </c>
      <c r="BJ34" s="31" t="str">
        <f t="shared" si="10"/>
        <v/>
      </c>
      <c r="BK34" s="58">
        <f>IFERROR(IF('Bin Count Data'!BK34="",0,VALUE('Bin Count Data'!BK34)),0)</f>
        <v>0</v>
      </c>
      <c r="BL34" s="57">
        <f>IFERROR(IF('Bin Count Data'!BL34="",0,VALUE('Bin Count Data'!BL34)),0)</f>
        <v>0</v>
      </c>
      <c r="BM34" s="6">
        <f>IFERROR(IF('Bin Count Data'!BK34/MAX(BinCountData11)&gt;'Bin Count Data'!BL34/MAX(BinCountData11),ABS(('Bin Count Data'!BL34-'Bin Count Data'!BK34)/'Bin Count Data'!BK34),ABS(('Bin Count Data'!BL34-'Bin Count Data'!BK34)/'Bin Count Data'!BL34)),0)</f>
        <v>0</v>
      </c>
      <c r="BN34" s="61">
        <f>IFERROR(IF(AND('Bin Count Data'!BK34&gt;0,'Bin Count Data'!BK34='Bin Count Data'!BL34),1,MAX('Bin Count Data'!BK34,'Bin Count Data'!BL34)/MAX(BinCountData11)),0)</f>
        <v>0</v>
      </c>
      <c r="BP34" s="31" t="str">
        <f t="shared" si="11"/>
        <v/>
      </c>
      <c r="BQ34" s="58">
        <f>IFERROR(IF('Bin Count Data'!BQ34="",0,VALUE('Bin Count Data'!BQ34)),0)</f>
        <v>0</v>
      </c>
      <c r="BR34" s="57">
        <f>IFERROR(IF('Bin Count Data'!BR34="",0,VALUE('Bin Count Data'!BR34)),0)</f>
        <v>0</v>
      </c>
      <c r="BS34" s="6">
        <f>IFERROR(IF('Bin Count Data'!BQ34/MAX(BinCountData12)&gt;'Bin Count Data'!BR34/MAX(BinCountData12),ABS(('Bin Count Data'!BR34-'Bin Count Data'!BQ34)/'Bin Count Data'!BQ34),ABS(('Bin Count Data'!BR34-'Bin Count Data'!BQ34)/'Bin Count Data'!BR34)),0)</f>
        <v>0</v>
      </c>
      <c r="BT34" s="61">
        <f>IFERROR(IF(AND('Bin Count Data'!BQ34&gt;0,'Bin Count Data'!BQ34='Bin Count Data'!BR34),1,MAX('Bin Count Data'!BQ34,'Bin Count Data'!BR34)/MAX(BinCountData12)),0)</f>
        <v>0</v>
      </c>
      <c r="BV34" s="31" t="str">
        <f t="shared" si="12"/>
        <v/>
      </c>
      <c r="BW34" s="58">
        <f>IFERROR(IF('Bin Count Data'!BW34="",0,VALUE('Bin Count Data'!BW34)),0)</f>
        <v>0</v>
      </c>
      <c r="BX34" s="57">
        <f>IFERROR(IF('Bin Count Data'!BX34="",0,VALUE('Bin Count Data'!BX34)),0)</f>
        <v>0</v>
      </c>
      <c r="BY34" s="6">
        <f>IFERROR(IF('Bin Count Data'!BW34/MAX(BinCountData13)&gt;'Bin Count Data'!BX34/MAX(BinCountData13),ABS(('Bin Count Data'!BX34-'Bin Count Data'!BW34)/'Bin Count Data'!BW34),ABS(('Bin Count Data'!BX34-'Bin Count Data'!BW34)/'Bin Count Data'!BX34)),0)</f>
        <v>0</v>
      </c>
      <c r="BZ34" s="61">
        <f>IFERROR(IF(AND('Bin Count Data'!BW34&gt;0,'Bin Count Data'!BW34='Bin Count Data'!BX34),1,MAX('Bin Count Data'!BW34,'Bin Count Data'!BX34)/MAX(BinCountData13)),0)</f>
        <v>0</v>
      </c>
      <c r="CB34" s="31" t="str">
        <f t="shared" si="13"/>
        <v/>
      </c>
      <c r="CC34" s="58">
        <f>IFERROR(IF('Bin Count Data'!CC34="",0,VALUE('Bin Count Data'!CC34)),0)</f>
        <v>0</v>
      </c>
      <c r="CD34" s="57">
        <f>IFERROR(IF('Bin Count Data'!CD34="",0,VALUE('Bin Count Data'!CD34)),0)</f>
        <v>0</v>
      </c>
      <c r="CE34" s="6">
        <f>IFERROR(IF('Bin Count Data'!CC34/MAX(BinCountData14)&gt;'Bin Count Data'!CD34/MAX(BinCountData14),ABS(('Bin Count Data'!CD34-'Bin Count Data'!CC34)/'Bin Count Data'!CC34),ABS(('Bin Count Data'!CD34-'Bin Count Data'!CC34)/'Bin Count Data'!CD34)),0)</f>
        <v>0</v>
      </c>
      <c r="CF34" s="61">
        <f>IFERROR(IF(AND('Bin Count Data'!CC34&gt;0,'Bin Count Data'!CC34='Bin Count Data'!CD34),1,MAX('Bin Count Data'!CC34,'Bin Count Data'!CD34)/MAX(BinCountData14)),0)</f>
        <v>0</v>
      </c>
      <c r="CH34" s="31" t="str">
        <f t="shared" si="14"/>
        <v/>
      </c>
      <c r="CI34" s="58">
        <f>IFERROR(IF('Bin Count Data'!CI34="",0,VALUE('Bin Count Data'!CI34)),0)</f>
        <v>0</v>
      </c>
      <c r="CJ34" s="57">
        <f>IFERROR(IF('Bin Count Data'!CJ34="",0,VALUE('Bin Count Data'!CJ34)),0)</f>
        <v>0</v>
      </c>
      <c r="CK34" s="6">
        <f>IFERROR(IF('Bin Count Data'!CI34/MAX(BinCountData15)&gt;'Bin Count Data'!CJ34/MAX(BinCountData15),ABS(('Bin Count Data'!CJ34-'Bin Count Data'!CI34)/'Bin Count Data'!CI34),ABS(('Bin Count Data'!CJ34-'Bin Count Data'!CI34)/'Bin Count Data'!CJ34)),0)</f>
        <v>0</v>
      </c>
      <c r="CL34" s="61">
        <f>IFERROR(IF(AND('Bin Count Data'!CI34&gt;0,'Bin Count Data'!CI34='Bin Count Data'!CJ34),1,MAX('Bin Count Data'!CI34,'Bin Count Data'!CJ34)/MAX(BinCountData15)),0)</f>
        <v>0</v>
      </c>
      <c r="CN34" s="31" t="str">
        <f t="shared" si="15"/>
        <v/>
      </c>
      <c r="CO34" s="58">
        <f>IFERROR(IF('Bin Count Data'!CO34="",0,VALUE('Bin Count Data'!CO34)),0)</f>
        <v>0</v>
      </c>
      <c r="CP34" s="57">
        <f>IFERROR(IF('Bin Count Data'!CP34="",0,VALUE('Bin Count Data'!CP34)),0)</f>
        <v>0</v>
      </c>
      <c r="CQ34" s="6">
        <f>IFERROR(IF('Bin Count Data'!CO34/MAX(BinCountData16)&gt;'Bin Count Data'!CP34/MAX(BinCountData16),ABS(('Bin Count Data'!CP34-'Bin Count Data'!CO34)/'Bin Count Data'!CO34),ABS(('Bin Count Data'!CP34-'Bin Count Data'!CO34)/'Bin Count Data'!CP34)),0)</f>
        <v>0</v>
      </c>
      <c r="CR34" s="61">
        <f>IFERROR(IF(AND('Bin Count Data'!CO34&gt;0,'Bin Count Data'!CO34='Bin Count Data'!CP34),1,MAX('Bin Count Data'!CO34,'Bin Count Data'!CP34)/MAX(BinCountData16)),0)</f>
        <v>0</v>
      </c>
      <c r="CT34" s="31" t="str">
        <f t="shared" si="16"/>
        <v/>
      </c>
      <c r="CU34" s="58">
        <f>IFERROR(IF('Bin Count Data'!CU34="",0,VALUE('Bin Count Data'!CU34)),0)</f>
        <v>0</v>
      </c>
      <c r="CV34" s="57">
        <f>IFERROR(IF('Bin Count Data'!CV34="",0,VALUE('Bin Count Data'!CV34)),0)</f>
        <v>0</v>
      </c>
      <c r="CW34" s="6">
        <f>IFERROR(IF('Bin Count Data'!CU34/MAX(BinCountData17)&gt;'Bin Count Data'!CV34/MAX(BinCountData17),ABS(('Bin Count Data'!CV34-'Bin Count Data'!CU34)/'Bin Count Data'!CU34),ABS(('Bin Count Data'!CV34-'Bin Count Data'!CU34)/'Bin Count Data'!CV34)),0)</f>
        <v>0</v>
      </c>
      <c r="CX34" s="61">
        <f>IFERROR(IF(AND('Bin Count Data'!CU34&gt;0,'Bin Count Data'!CU34='Bin Count Data'!CV34),1,MAX('Bin Count Data'!CU34,'Bin Count Data'!CV34)/MAX(BinCountData17)),0)</f>
        <v>0</v>
      </c>
      <c r="CY34" s="6"/>
      <c r="CZ34" s="31" t="str">
        <f t="shared" si="17"/>
        <v/>
      </c>
      <c r="DA34" s="58">
        <f>IFERROR(IF('Bin Count Data'!DA34="",0,VALUE('Bin Count Data'!DA34)),0)</f>
        <v>0</v>
      </c>
      <c r="DB34" s="57">
        <f>IFERROR(IF('Bin Count Data'!DB34="",0,VALUE('Bin Count Data'!DB34)),0)</f>
        <v>0</v>
      </c>
      <c r="DC34" s="6">
        <f>IFERROR(IF('Bin Count Data'!DA34/MAX(BinCountData18)&gt;'Bin Count Data'!DB34/MAX(BinCountData18),ABS(('Bin Count Data'!DB34-'Bin Count Data'!DA34)/'Bin Count Data'!DA34),ABS(('Bin Count Data'!DB34-'Bin Count Data'!DA34)/'Bin Count Data'!DB34)),0)</f>
        <v>0</v>
      </c>
      <c r="DD34" s="61">
        <f>IFERROR(IF(AND('Bin Count Data'!DA34&gt;0,'Bin Count Data'!DA34='Bin Count Data'!DB34),1,MAX('Bin Count Data'!DA34,'Bin Count Data'!DB34)/MAX(BinCountData18)),0)</f>
        <v>0</v>
      </c>
      <c r="DE34" s="6"/>
      <c r="DF34" s="31" t="str">
        <f t="shared" si="18"/>
        <v/>
      </c>
      <c r="DG34" s="58">
        <f>IFERROR(IF('Bin Count Data'!DG34="",0,VALUE('Bin Count Data'!DG34)),0)</f>
        <v>0</v>
      </c>
      <c r="DH34" s="57">
        <f>IFERROR(IF('Bin Count Data'!DH34="",0,VALUE('Bin Count Data'!DH34)),0)</f>
        <v>0</v>
      </c>
      <c r="DI34" s="6">
        <f>IFERROR(IF('Bin Count Data'!DG34/MAX(BinCountData19)&gt;'Bin Count Data'!DH34/MAX(BinCountData19),ABS(('Bin Count Data'!DH34-'Bin Count Data'!DG34)/'Bin Count Data'!DG34),ABS(('Bin Count Data'!DH34-'Bin Count Data'!DG34)/'Bin Count Data'!DH34)),0)</f>
        <v>0</v>
      </c>
      <c r="DJ34" s="61">
        <f>IFERROR(IF(AND('Bin Count Data'!DG34&gt;0,'Bin Count Data'!DG34='Bin Count Data'!DH34),1,MAX('Bin Count Data'!DG34,'Bin Count Data'!DH34)/MAX(BinCountData19)),0)</f>
        <v>0</v>
      </c>
      <c r="DK34" s="6"/>
      <c r="DL34" s="31" t="str">
        <f t="shared" si="19"/>
        <v/>
      </c>
      <c r="DM34" s="58">
        <f>IFERROR(IF('Bin Count Data'!DM34="",0,VALUE('Bin Count Data'!DM34)),0)</f>
        <v>0</v>
      </c>
      <c r="DN34" s="57">
        <f>IFERROR(IF('Bin Count Data'!DN34="",0,VALUE('Bin Count Data'!DN34)),0)</f>
        <v>0</v>
      </c>
      <c r="DO34" s="6">
        <f>IFERROR(IF('Bin Count Data'!DM34/MAX(BinCountData20)&gt;'Bin Count Data'!DN34/MAX(BinCountData20),ABS(('Bin Count Data'!DN34-'Bin Count Data'!DM34)/'Bin Count Data'!DM34),ABS(('Bin Count Data'!DN34-'Bin Count Data'!DM34)/'Bin Count Data'!DN34)),0)</f>
        <v>0</v>
      </c>
      <c r="DP34" s="61">
        <f>IFERROR(IF(AND('Bin Count Data'!DM34&gt;0,'Bin Count Data'!DM34='Bin Count Data'!DN34),1,MAX('Bin Count Data'!DM34,'Bin Count Data'!DN34)/MAX(BinCountData20)),0)</f>
        <v>0</v>
      </c>
    </row>
    <row r="35" spans="2:120" ht="30">
      <c r="B35" s="75" t="s">
        <v>232</v>
      </c>
      <c r="C35" s="76">
        <f>SUM(C4:C34)</f>
        <v>0</v>
      </c>
      <c r="D35" s="76">
        <f>SUM(D4:D34)</f>
        <v>0</v>
      </c>
      <c r="F35" s="52"/>
      <c r="H35" s="75" t="s">
        <v>232</v>
      </c>
      <c r="I35" s="76">
        <f>SUM(I4:I34)</f>
        <v>0</v>
      </c>
      <c r="J35" s="76">
        <f>SUM(J4:J34)</f>
        <v>0</v>
      </c>
      <c r="N35" s="75" t="s">
        <v>232</v>
      </c>
      <c r="O35" s="76">
        <f>SUM(O4:O34)</f>
        <v>0</v>
      </c>
      <c r="P35" s="76">
        <f>SUM(P4:P34)</f>
        <v>0</v>
      </c>
      <c r="T35" s="75" t="s">
        <v>232</v>
      </c>
      <c r="U35" s="76">
        <f>SUM(U4:U34)</f>
        <v>0</v>
      </c>
      <c r="V35" s="76">
        <f>SUM(V4:V34)</f>
        <v>0</v>
      </c>
      <c r="Z35" s="75" t="s">
        <v>232</v>
      </c>
      <c r="AA35" s="76">
        <f>SUM(AA4:AA34)</f>
        <v>0</v>
      </c>
      <c r="AB35" s="76">
        <f>SUM(AB4:AB34)</f>
        <v>0</v>
      </c>
      <c r="AF35" s="75" t="s">
        <v>232</v>
      </c>
      <c r="AG35" s="76">
        <f>SUM(AG4:AG34)</f>
        <v>0</v>
      </c>
      <c r="AH35" s="76">
        <f>SUM(AH4:AH34)</f>
        <v>0</v>
      </c>
      <c r="AL35" s="75" t="s">
        <v>232</v>
      </c>
      <c r="AM35" s="76">
        <f>SUM(AM4:AM34)</f>
        <v>0</v>
      </c>
      <c r="AN35" s="76">
        <f>SUM(AN4:AN34)</f>
        <v>0</v>
      </c>
      <c r="AR35" s="75" t="s">
        <v>232</v>
      </c>
      <c r="AS35" s="76">
        <f>SUM(AS4:AS34)</f>
        <v>0</v>
      </c>
      <c r="AT35" s="76">
        <f>SUM(AT4:AT34)</f>
        <v>0</v>
      </c>
      <c r="AX35" s="75" t="s">
        <v>232</v>
      </c>
      <c r="AY35" s="76">
        <f>SUM(AY4:AY34)</f>
        <v>0</v>
      </c>
      <c r="AZ35" s="76">
        <f>SUM(AZ4:AZ34)</f>
        <v>0</v>
      </c>
      <c r="BD35" s="75" t="s">
        <v>232</v>
      </c>
      <c r="BE35" s="76">
        <f>SUM(BE4:BE34)</f>
        <v>0</v>
      </c>
      <c r="BF35" s="76">
        <f>SUM(BF4:BF34)</f>
        <v>0</v>
      </c>
      <c r="BJ35" s="75" t="s">
        <v>232</v>
      </c>
      <c r="BK35" s="76">
        <f>SUM(BK4:BK34)</f>
        <v>0</v>
      </c>
      <c r="BL35" s="76">
        <f>SUM(BL4:BL34)</f>
        <v>0</v>
      </c>
      <c r="BP35" s="75" t="s">
        <v>232</v>
      </c>
      <c r="BQ35" s="76">
        <f>SUM(BQ4:BQ34)</f>
        <v>0</v>
      </c>
      <c r="BR35" s="76">
        <f>SUM(BR4:BR34)</f>
        <v>0</v>
      </c>
      <c r="BV35" s="75" t="s">
        <v>232</v>
      </c>
      <c r="BW35" s="76">
        <f>SUM(BW4:BW34)</f>
        <v>0</v>
      </c>
      <c r="BX35" s="76">
        <f>SUM(BX4:BX34)</f>
        <v>0</v>
      </c>
      <c r="CB35" s="75" t="s">
        <v>232</v>
      </c>
      <c r="CC35" s="76">
        <f>SUM(CC4:CC34)</f>
        <v>0</v>
      </c>
      <c r="CD35" s="76">
        <f>SUM(CD4:CD34)</f>
        <v>0</v>
      </c>
      <c r="CH35" s="75" t="s">
        <v>232</v>
      </c>
      <c r="CI35" s="76">
        <f>SUM(CI4:CI34)</f>
        <v>0</v>
      </c>
      <c r="CJ35" s="76">
        <f>SUM(CJ4:CJ34)</f>
        <v>0</v>
      </c>
      <c r="CN35" s="75" t="s">
        <v>232</v>
      </c>
      <c r="CO35" s="76">
        <f>SUM(CO4:CO34)</f>
        <v>0</v>
      </c>
      <c r="CP35" s="76">
        <f>SUM(CP4:CP34)</f>
        <v>0</v>
      </c>
      <c r="CT35" s="75" t="s">
        <v>232</v>
      </c>
      <c r="CU35" s="76">
        <f>SUM(CU4:CU34)</f>
        <v>0</v>
      </c>
      <c r="CV35" s="76">
        <f>SUM(CV4:CV34)</f>
        <v>0</v>
      </c>
      <c r="CZ35" s="75" t="s">
        <v>232</v>
      </c>
      <c r="DA35" s="76">
        <f>SUM(DA4:DA34)</f>
        <v>0</v>
      </c>
      <c r="DB35" s="76">
        <f>SUM(DB4:DB34)</f>
        <v>0</v>
      </c>
      <c r="DF35" s="75" t="s">
        <v>232</v>
      </c>
      <c r="DG35" s="76">
        <f>SUM(DG4:DG34)</f>
        <v>0</v>
      </c>
      <c r="DH35" s="76">
        <f>SUM(DH4:DH34)</f>
        <v>0</v>
      </c>
      <c r="DL35" s="75" t="s">
        <v>232</v>
      </c>
      <c r="DM35" s="76">
        <f>SUM(DM4:DM34)</f>
        <v>0</v>
      </c>
      <c r="DN35" s="76">
        <f>SUM(DN4:DN34)</f>
        <v>0</v>
      </c>
    </row>
    <row r="36" spans="2:120" ht="14.25">
      <c r="F36" s="52"/>
      <c r="H36" s="7" t="str">
        <f>IFERROR(IF(H34="","",IF(H34=EOMONTH($H$4,0),"",H34+1)),"Define month to check")</f>
        <v/>
      </c>
    </row>
  </sheetData>
  <sheetProtection algorithmName="SHA-512" hashValue="b+QLPdaaxquNqTD/xQ6L1oa6Cr4Ufz/G4s5P/dbEMBmmM9jKloO4SjbE+N3MUwZfk9CoRyd0iCl7otChi8425w==" saltValue="T6342Yb/OaOK3MQSYo3UUw==" spinCount="100000" sheet="1" objects="1" scenarios="1"/>
  <mergeCells count="20">
    <mergeCell ref="DF2:DH2"/>
    <mergeCell ref="DL2:DN2"/>
    <mergeCell ref="BV2:BX2"/>
    <mergeCell ref="CB2:CD2"/>
    <mergeCell ref="CH2:CJ2"/>
    <mergeCell ref="CN2:CP2"/>
    <mergeCell ref="CT2:CV2"/>
    <mergeCell ref="CZ2:DB2"/>
    <mergeCell ref="BP2:BR2"/>
    <mergeCell ref="B2:D2"/>
    <mergeCell ref="H2:J2"/>
    <mergeCell ref="N2:P2"/>
    <mergeCell ref="T2:V2"/>
    <mergeCell ref="Z2:AB2"/>
    <mergeCell ref="AF2:AH2"/>
    <mergeCell ref="AL2:AN2"/>
    <mergeCell ref="AR2:AT2"/>
    <mergeCell ref="AX2:AZ2"/>
    <mergeCell ref="BD2:BF2"/>
    <mergeCell ref="BJ2:BL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B1D00-348C-40CB-9FF8-4A566535A6C0}">
  <sheetPr codeName="Sheet11"/>
  <dimension ref="B2:J74"/>
  <sheetViews>
    <sheetView workbookViewId="0">
      <selection activeCell="D22" sqref="D22"/>
    </sheetView>
  </sheetViews>
  <sheetFormatPr defaultRowHeight="15"/>
  <cols>
    <col min="2" max="2" width="20.28515625" customWidth="1"/>
    <col min="3" max="3" width="15.7109375" customWidth="1"/>
    <col min="4" max="4" width="30.7109375" customWidth="1"/>
    <col min="5" max="5" width="61.7109375" customWidth="1"/>
    <col min="7" max="7" width="27.85546875" customWidth="1"/>
    <col min="8" max="8" width="33.5703125" customWidth="1"/>
    <col min="9" max="9" width="29.85546875" customWidth="1"/>
    <col min="10" max="10" width="39.5703125" bestFit="1" customWidth="1"/>
  </cols>
  <sheetData>
    <row r="2" spans="2:10">
      <c r="B2" s="70" t="s">
        <v>51</v>
      </c>
      <c r="C2" s="70" t="s">
        <v>50</v>
      </c>
      <c r="D2" s="70" t="s">
        <v>52</v>
      </c>
      <c r="E2" s="70" t="s">
        <v>53</v>
      </c>
      <c r="G2" s="37" t="s">
        <v>223</v>
      </c>
      <c r="H2" s="37" t="s">
        <v>222</v>
      </c>
      <c r="I2" t="s">
        <v>221</v>
      </c>
    </row>
    <row r="3" spans="2:10">
      <c r="B3" s="67" t="s">
        <v>92</v>
      </c>
      <c r="C3" s="67" t="s">
        <v>54</v>
      </c>
      <c r="D3" s="67" t="s">
        <v>93</v>
      </c>
      <c r="E3" s="67" t="s">
        <v>94</v>
      </c>
      <c r="G3" s="69" t="str" cm="1">
        <f t="array" ref="G3:G12">_xlfn.UNIQUE(_xlfn._xlws.FILTER(B3:B67,B3:B67&lt;&gt;""))</f>
        <v>Paper/cardboard</v>
      </c>
      <c r="H3" s="69" t="str" cm="1">
        <f t="array" ref="H3:H46">_xlfn.UNIQUE(_xlfn._xlws.FILTER(D3:D67,D3:D67&lt;&gt;""))</f>
        <v>Paper sorted by grade</v>
      </c>
      <c r="I3" s="68"/>
      <c r="J3" s="68"/>
    </row>
    <row r="4" spans="2:10">
      <c r="B4" s="67"/>
      <c r="C4" s="67" t="s">
        <v>57</v>
      </c>
      <c r="D4" s="67" t="s">
        <v>95</v>
      </c>
      <c r="E4" s="67" t="s">
        <v>96</v>
      </c>
      <c r="G4" s="69" t="str">
        <v>Plastics</v>
      </c>
      <c r="H4" s="69" t="str">
        <v>Cardboard sorted by grade</v>
      </c>
    </row>
    <row r="5" spans="2:10">
      <c r="B5" s="67"/>
      <c r="C5" s="67"/>
      <c r="D5" s="67" t="s">
        <v>212</v>
      </c>
      <c r="E5" s="67" t="s">
        <v>59</v>
      </c>
      <c r="G5" s="69" t="str">
        <v>Metals</v>
      </c>
      <c r="H5" s="69" t="str">
        <v>Mixed paper</v>
      </c>
    </row>
    <row r="6" spans="2:10">
      <c r="B6" s="67"/>
      <c r="C6" s="67"/>
      <c r="D6" s="67" t="s">
        <v>213</v>
      </c>
      <c r="E6" s="67" t="s">
        <v>98</v>
      </c>
      <c r="G6" s="69" t="str">
        <v>Glass</v>
      </c>
      <c r="H6" s="69" t="str">
        <v>Mixed cardboard</v>
      </c>
    </row>
    <row r="7" spans="2:10">
      <c r="B7" s="67"/>
      <c r="C7" s="67"/>
      <c r="D7" s="67" t="s">
        <v>214</v>
      </c>
      <c r="E7" s="67" t="s">
        <v>100</v>
      </c>
      <c r="G7" s="69" t="str">
        <v>Food waste</v>
      </c>
      <c r="H7" s="69" t="str">
        <v>Mixed paper and cardboard</v>
      </c>
    </row>
    <row r="8" spans="2:10">
      <c r="B8" s="67"/>
      <c r="C8" s="67"/>
      <c r="D8" s="67" t="s">
        <v>220</v>
      </c>
      <c r="E8" s="67" t="s">
        <v>56</v>
      </c>
      <c r="G8" s="69" t="str">
        <v>Green waste/timber</v>
      </c>
      <c r="H8" s="69" t="str">
        <v>Paper/cardboard fines</v>
      </c>
    </row>
    <row r="9" spans="2:10">
      <c r="B9" s="67"/>
      <c r="C9" s="67"/>
      <c r="D9" s="67"/>
      <c r="E9" s="67" t="s">
        <v>59</v>
      </c>
      <c r="G9" s="69" t="str">
        <v>E-waste</v>
      </c>
      <c r="H9" s="69" t="str">
        <v>PET (1)</v>
      </c>
    </row>
    <row r="10" spans="2:10">
      <c r="B10" s="67"/>
      <c r="C10" s="67"/>
      <c r="D10" s="67"/>
      <c r="E10" s="67" t="s">
        <v>61</v>
      </c>
      <c r="G10" s="69" t="str">
        <v>Miscellaneous</v>
      </c>
      <c r="H10" s="69" t="str">
        <v>HDPE (2)</v>
      </c>
    </row>
    <row r="11" spans="2:10">
      <c r="B11" s="62" t="s">
        <v>47</v>
      </c>
      <c r="C11" s="62" t="s">
        <v>54</v>
      </c>
      <c r="D11" s="62" t="s">
        <v>238</v>
      </c>
      <c r="E11" s="62" t="s">
        <v>79</v>
      </c>
      <c r="G11" s="69" t="str">
        <v>Composites</v>
      </c>
      <c r="H11" s="69" t="str">
        <v>PVC (3) - rigid</v>
      </c>
    </row>
    <row r="12" spans="2:10">
      <c r="B12" s="62"/>
      <c r="C12" s="62" t="s">
        <v>57</v>
      </c>
      <c r="D12" s="62" t="s">
        <v>239</v>
      </c>
      <c r="E12" s="62" t="s">
        <v>81</v>
      </c>
      <c r="G12" s="69" t="str">
        <v>Textiles</v>
      </c>
      <c r="H12" s="69" t="str">
        <v>PVC (3) - flexible</v>
      </c>
    </row>
    <row r="13" spans="2:10">
      <c r="B13" s="62"/>
      <c r="C13" s="62"/>
      <c r="D13" s="62" t="s">
        <v>240</v>
      </c>
      <c r="E13" s="62" t="s">
        <v>82</v>
      </c>
      <c r="H13" s="69" t="str">
        <v>LDPE (4) - rigid</v>
      </c>
    </row>
    <row r="14" spans="2:10">
      <c r="B14" s="62"/>
      <c r="C14" s="62"/>
      <c r="D14" s="62" t="s">
        <v>241</v>
      </c>
      <c r="E14" s="62" t="s">
        <v>83</v>
      </c>
      <c r="H14" s="69" t="str">
        <v>LDPE (4) - flexible</v>
      </c>
    </row>
    <row r="15" spans="2:10">
      <c r="B15" s="62"/>
      <c r="C15" s="62"/>
      <c r="D15" s="62" t="s">
        <v>242</v>
      </c>
      <c r="E15" s="62" t="s">
        <v>84</v>
      </c>
      <c r="H15" s="69" t="str">
        <v>Polypropylene (5) - rigid</v>
      </c>
    </row>
    <row r="16" spans="2:10">
      <c r="B16" s="62"/>
      <c r="C16" s="62"/>
      <c r="D16" s="62" t="s">
        <v>243</v>
      </c>
      <c r="E16" s="62" t="s">
        <v>85</v>
      </c>
      <c r="H16" s="69" t="str">
        <v>Polypropylene (5) - flexible</v>
      </c>
    </row>
    <row r="17" spans="2:8">
      <c r="B17" s="62"/>
      <c r="C17" s="62"/>
      <c r="D17" s="62" t="s">
        <v>275</v>
      </c>
      <c r="E17" s="62" t="s">
        <v>86</v>
      </c>
      <c r="H17" s="69" t="str">
        <v>Polystyrene (6) - rigid</v>
      </c>
    </row>
    <row r="18" spans="2:8">
      <c r="B18" s="62"/>
      <c r="C18" s="62"/>
      <c r="D18" s="62" t="s">
        <v>276</v>
      </c>
      <c r="E18" s="62" t="s">
        <v>70</v>
      </c>
      <c r="H18" s="69" t="str">
        <v>Polystyrene (6) - expanded</v>
      </c>
    </row>
    <row r="19" spans="2:8">
      <c r="B19" s="62"/>
      <c r="C19" s="62"/>
      <c r="D19" s="62" t="s">
        <v>244</v>
      </c>
      <c r="E19" s="62" t="s">
        <v>61</v>
      </c>
      <c r="H19" s="69" t="str">
        <v>Other (7)</v>
      </c>
    </row>
    <row r="20" spans="2:8">
      <c r="B20" s="62"/>
      <c r="C20" s="62"/>
      <c r="D20" s="62" t="s">
        <v>245</v>
      </c>
      <c r="E20" s="62"/>
      <c r="H20" s="69" t="str">
        <v>Rigid plastics - mixed</v>
      </c>
    </row>
    <row r="21" spans="2:8">
      <c r="B21" s="62"/>
      <c r="C21" s="62"/>
      <c r="D21" s="62" t="s">
        <v>246</v>
      </c>
      <c r="E21" s="62"/>
      <c r="H21" s="69" t="str">
        <v>Soft plastic - colour sorted</v>
      </c>
    </row>
    <row r="22" spans="2:8">
      <c r="B22" s="62"/>
      <c r="C22" s="62"/>
      <c r="D22" s="62" t="s">
        <v>248</v>
      </c>
      <c r="E22" s="62"/>
      <c r="H22" s="69" t="str">
        <v>Soft plastic - mixed</v>
      </c>
    </row>
    <row r="23" spans="2:8">
      <c r="B23" s="62"/>
      <c r="C23" s="62"/>
      <c r="D23" s="62" t="s">
        <v>89</v>
      </c>
      <c r="E23" s="62"/>
      <c r="H23" s="69" t="str">
        <v>Mixed soft and rigid plastics</v>
      </c>
    </row>
    <row r="24" spans="2:8">
      <c r="B24" s="62"/>
      <c r="C24" s="62"/>
      <c r="D24" s="62" t="s">
        <v>90</v>
      </c>
      <c r="E24" s="62"/>
      <c r="H24" s="69" t="str">
        <v>Plastic fines</v>
      </c>
    </row>
    <row r="25" spans="2:8">
      <c r="B25" s="62"/>
      <c r="C25" s="62"/>
      <c r="D25" s="62" t="s">
        <v>247</v>
      </c>
      <c r="E25" s="62"/>
      <c r="H25" s="69" t="str">
        <v>Aluminium</v>
      </c>
    </row>
    <row r="26" spans="2:8">
      <c r="B26" s="62"/>
      <c r="C26" s="62"/>
      <c r="D26" s="62" t="s">
        <v>211</v>
      </c>
      <c r="E26" s="62"/>
      <c r="H26" s="69" t="str">
        <v>Ferrous metals</v>
      </c>
    </row>
    <row r="27" spans="2:8">
      <c r="B27" s="64" t="s">
        <v>123</v>
      </c>
      <c r="C27" s="64" t="s">
        <v>54</v>
      </c>
      <c r="D27" s="64" t="s">
        <v>124</v>
      </c>
      <c r="E27" s="64" t="s">
        <v>125</v>
      </c>
      <c r="H27" s="69" t="str">
        <v>Metals - other</v>
      </c>
    </row>
    <row r="28" spans="2:8">
      <c r="B28" s="64"/>
      <c r="C28" s="64" t="s">
        <v>57</v>
      </c>
      <c r="D28" s="64" t="s">
        <v>126</v>
      </c>
      <c r="E28" s="64" t="s">
        <v>127</v>
      </c>
      <c r="H28" s="69" t="str">
        <v>Glass containers</v>
      </c>
    </row>
    <row r="29" spans="2:8">
      <c r="B29" s="64"/>
      <c r="C29" s="64"/>
      <c r="D29" s="64" t="s">
        <v>128</v>
      </c>
      <c r="E29" s="64" t="s">
        <v>129</v>
      </c>
      <c r="H29" s="69" t="str">
        <v>Crushed glass</v>
      </c>
    </row>
    <row r="30" spans="2:8">
      <c r="B30" s="62" t="s">
        <v>71</v>
      </c>
      <c r="C30" s="62" t="s">
        <v>54</v>
      </c>
      <c r="D30" s="62" t="s">
        <v>209</v>
      </c>
      <c r="E30" s="62" t="s">
        <v>73</v>
      </c>
      <c r="H30" s="69" t="str">
        <v>Mixed food waste</v>
      </c>
    </row>
    <row r="31" spans="2:8">
      <c r="B31" s="62"/>
      <c r="C31" s="62" t="s">
        <v>57</v>
      </c>
      <c r="D31" s="62" t="s">
        <v>210</v>
      </c>
      <c r="E31" s="62" t="s">
        <v>75</v>
      </c>
      <c r="H31" s="69" t="str">
        <v>Food donations</v>
      </c>
    </row>
    <row r="32" spans="2:8">
      <c r="B32" s="62"/>
      <c r="C32" s="62"/>
      <c r="D32" s="62"/>
      <c r="E32" s="62" t="s">
        <v>76</v>
      </c>
      <c r="H32" s="69" t="str">
        <v>Meat and bone</v>
      </c>
    </row>
    <row r="33" spans="2:8">
      <c r="B33" s="64" t="s">
        <v>101</v>
      </c>
      <c r="C33" s="64" t="s">
        <v>57</v>
      </c>
      <c r="D33" s="64" t="s">
        <v>102</v>
      </c>
      <c r="E33" s="64" t="s">
        <v>103</v>
      </c>
      <c r="H33" s="69" t="str">
        <v>Fish waste</v>
      </c>
    </row>
    <row r="34" spans="2:8">
      <c r="B34" s="64"/>
      <c r="C34" s="64"/>
      <c r="D34" s="64" t="s">
        <v>219</v>
      </c>
      <c r="E34" s="64" t="s">
        <v>104</v>
      </c>
      <c r="H34" s="69" t="str">
        <v>Cooking oil</v>
      </c>
    </row>
    <row r="35" spans="2:8">
      <c r="B35" s="64"/>
      <c r="C35" s="64"/>
      <c r="D35" s="64" t="s">
        <v>105</v>
      </c>
      <c r="E35" s="64" t="s">
        <v>106</v>
      </c>
      <c r="H35" s="69" t="str">
        <v>Certified compostable packaging</v>
      </c>
    </row>
    <row r="36" spans="2:8">
      <c r="B36" s="64"/>
      <c r="C36" s="64"/>
      <c r="D36" s="64" t="s">
        <v>107</v>
      </c>
      <c r="E36" s="64" t="s">
        <v>108</v>
      </c>
      <c r="H36" s="69" t="str">
        <v>Mixed garden waste</v>
      </c>
    </row>
    <row r="37" spans="2:8">
      <c r="B37" s="64"/>
      <c r="C37" s="64"/>
      <c r="D37" s="64" t="s">
        <v>109</v>
      </c>
      <c r="E37" s="64" t="s">
        <v>110</v>
      </c>
      <c r="H37" s="69" t="str">
        <v>Untreated timber waste</v>
      </c>
    </row>
    <row r="38" spans="2:8">
      <c r="B38" s="64"/>
      <c r="C38" s="64"/>
      <c r="D38" s="64" t="s">
        <v>215</v>
      </c>
      <c r="E38" s="64" t="s">
        <v>111</v>
      </c>
      <c r="H38" s="69" t="str">
        <v>Timber pallets</v>
      </c>
    </row>
    <row r="39" spans="2:8">
      <c r="B39" s="64"/>
      <c r="C39" s="64"/>
      <c r="D39" s="64"/>
      <c r="E39" s="64" t="s">
        <v>112</v>
      </c>
      <c r="H39" s="69" t="str">
        <v>Batteries</v>
      </c>
    </row>
    <row r="40" spans="2:8">
      <c r="B40" s="64"/>
      <c r="C40" s="64"/>
      <c r="D40" s="64"/>
      <c r="E40" s="64" t="s">
        <v>113</v>
      </c>
      <c r="H40" s="69" t="str">
        <v>E-waste as a bulk item</v>
      </c>
    </row>
    <row r="41" spans="2:8">
      <c r="B41" s="64"/>
      <c r="C41" s="64"/>
      <c r="D41" s="64"/>
      <c r="E41" s="64" t="s">
        <v>114</v>
      </c>
      <c r="H41" s="69" t="str">
        <v>Light globes</v>
      </c>
    </row>
    <row r="42" spans="2:8">
      <c r="B42" s="64"/>
      <c r="C42" s="64"/>
      <c r="D42" s="64"/>
      <c r="E42" s="64" t="s">
        <v>115</v>
      </c>
      <c r="H42" s="69" t="str">
        <v>Printer cartridges</v>
      </c>
    </row>
    <row r="43" spans="2:8">
      <c r="B43" s="64"/>
      <c r="C43" s="64"/>
      <c r="D43" s="64"/>
      <c r="E43" s="64" t="s">
        <v>116</v>
      </c>
      <c r="H43" s="69" t="str">
        <v>Liquid paper board</v>
      </c>
    </row>
    <row r="44" spans="2:8">
      <c r="B44" s="64"/>
      <c r="C44" s="64"/>
      <c r="D44" s="64"/>
      <c r="E44" s="64" t="s">
        <v>117</v>
      </c>
      <c r="H44" s="69" t="str">
        <v>Coffee cups</v>
      </c>
    </row>
    <row r="45" spans="2:8">
      <c r="B45" s="62" t="s">
        <v>118</v>
      </c>
      <c r="C45" s="62" t="s">
        <v>57</v>
      </c>
      <c r="D45" s="62" t="s">
        <v>216</v>
      </c>
      <c r="E45" s="62" t="s">
        <v>104</v>
      </c>
      <c r="H45" s="69" t="str">
        <v>Whole garment</v>
      </c>
    </row>
    <row r="46" spans="2:8">
      <c r="B46" s="62"/>
      <c r="C46" s="62"/>
      <c r="D46" s="62" t="s">
        <v>217</v>
      </c>
      <c r="E46" s="62" t="s">
        <v>120</v>
      </c>
      <c r="H46" s="69" t="str">
        <v>Textile scraps</v>
      </c>
    </row>
    <row r="47" spans="2:8">
      <c r="B47" s="62"/>
      <c r="C47" s="62"/>
      <c r="D47" s="62" t="s">
        <v>119</v>
      </c>
      <c r="E47" s="62" t="s">
        <v>121</v>
      </c>
    </row>
    <row r="48" spans="2:8">
      <c r="B48" s="62"/>
      <c r="C48" s="62"/>
      <c r="D48" s="62"/>
      <c r="E48" s="62" t="s">
        <v>61</v>
      </c>
    </row>
    <row r="49" spans="2:5">
      <c r="B49" s="62"/>
      <c r="C49" s="62"/>
      <c r="D49" s="62"/>
      <c r="E49" s="62" t="s">
        <v>122</v>
      </c>
    </row>
    <row r="50" spans="2:5">
      <c r="B50" s="64" t="s">
        <v>63</v>
      </c>
      <c r="C50" s="64" t="s">
        <v>57</v>
      </c>
      <c r="D50" s="64" t="s">
        <v>64</v>
      </c>
      <c r="E50" s="64" t="s">
        <v>65</v>
      </c>
    </row>
    <row r="51" spans="2:5">
      <c r="B51" s="64"/>
      <c r="C51" s="64"/>
      <c r="D51" s="66" t="s">
        <v>66</v>
      </c>
      <c r="E51" s="64" t="s">
        <v>67</v>
      </c>
    </row>
    <row r="52" spans="2:5">
      <c r="B52" s="64"/>
      <c r="C52" s="64"/>
      <c r="D52" s="64"/>
      <c r="E52" s="64" t="s">
        <v>68</v>
      </c>
    </row>
    <row r="53" spans="2:5">
      <c r="B53" s="64"/>
      <c r="C53" s="64"/>
      <c r="D53" s="66"/>
      <c r="E53" s="64" t="s">
        <v>69</v>
      </c>
    </row>
    <row r="54" spans="2:5">
      <c r="B54" s="64"/>
      <c r="C54" s="64"/>
      <c r="D54" s="66"/>
      <c r="E54" s="64" t="s">
        <v>70</v>
      </c>
    </row>
    <row r="55" spans="2:5">
      <c r="B55" s="62" t="s">
        <v>135</v>
      </c>
      <c r="C55" s="62" t="s">
        <v>57</v>
      </c>
      <c r="D55" s="62" t="s">
        <v>136</v>
      </c>
      <c r="E55" s="62" t="s">
        <v>65</v>
      </c>
    </row>
    <row r="56" spans="2:5">
      <c r="B56" s="62"/>
      <c r="C56" s="62"/>
      <c r="D56" s="65" t="s">
        <v>137</v>
      </c>
      <c r="E56" s="62" t="s">
        <v>69</v>
      </c>
    </row>
    <row r="57" spans="2:5">
      <c r="B57" s="62"/>
      <c r="C57" s="62"/>
      <c r="D57" s="62"/>
      <c r="E57" s="62" t="s">
        <v>70</v>
      </c>
    </row>
    <row r="58" spans="2:5">
      <c r="B58" s="64" t="s">
        <v>49</v>
      </c>
      <c r="C58" s="64" t="s">
        <v>54</v>
      </c>
      <c r="D58" s="64" t="s">
        <v>55</v>
      </c>
      <c r="E58" s="64" t="s">
        <v>56</v>
      </c>
    </row>
    <row r="59" spans="2:5">
      <c r="B59" s="64"/>
      <c r="C59" s="64" t="s">
        <v>57</v>
      </c>
      <c r="D59" s="64" t="s">
        <v>58</v>
      </c>
      <c r="E59" s="64" t="s">
        <v>59</v>
      </c>
    </row>
    <row r="60" spans="2:5">
      <c r="B60" s="64"/>
      <c r="C60" s="64"/>
      <c r="D60" s="64"/>
      <c r="E60" s="64" t="s">
        <v>60</v>
      </c>
    </row>
    <row r="61" spans="2:5">
      <c r="B61" s="64"/>
      <c r="C61" s="64"/>
      <c r="D61" s="64"/>
      <c r="E61" s="64" t="s">
        <v>61</v>
      </c>
    </row>
    <row r="62" spans="2:5">
      <c r="B62" s="62" t="s">
        <v>130</v>
      </c>
      <c r="C62" s="62" t="s">
        <v>54</v>
      </c>
      <c r="D62" s="62" t="s">
        <v>131</v>
      </c>
      <c r="E62" s="62" t="s">
        <v>132</v>
      </c>
    </row>
    <row r="63" spans="2:5">
      <c r="B63" s="62"/>
      <c r="C63" s="62" t="s">
        <v>57</v>
      </c>
      <c r="D63" s="62" t="s">
        <v>218</v>
      </c>
      <c r="E63" s="62" t="s">
        <v>59</v>
      </c>
    </row>
    <row r="64" spans="2:5">
      <c r="B64" s="62"/>
      <c r="C64" s="62"/>
      <c r="D64" s="62"/>
      <c r="E64" s="63" t="s">
        <v>134</v>
      </c>
    </row>
    <row r="65" spans="2:5">
      <c r="B65" s="62"/>
      <c r="C65" s="62"/>
      <c r="D65" s="62"/>
      <c r="E65" s="62" t="s">
        <v>61</v>
      </c>
    </row>
    <row r="66" spans="2:5">
      <c r="B66" s="62"/>
      <c r="C66" s="62"/>
      <c r="D66" s="62"/>
      <c r="E66" s="62"/>
    </row>
    <row r="67" spans="2:5">
      <c r="B67" s="62"/>
      <c r="C67" s="62"/>
      <c r="D67" s="62"/>
      <c r="E67" s="62"/>
    </row>
    <row r="74" spans="2:5">
      <c r="D74" s="38"/>
    </row>
  </sheetData>
  <sheetProtection algorithmName="SHA-512" hashValue="q84hVBlm9j8clnf7D9dcc1wnZZbQNdrKYQaVz3fySe3hYdXBIWMhTJPnGxbEko8KNpIVk0+DSt5o1A1FqbrP8Q==" saltValue="QdjAsYX5BWrtb0+hgntuUw==" spinCount="100000" sheet="1" objects="1" scenarios="1"/>
  <conditionalFormatting sqref="G3:H67">
    <cfRule type="notContainsBlanks" dxfId="6" priority="1">
      <formula>LEN(TRIM(G3))&gt;0</formula>
    </cfRule>
  </conditionalFormatting>
  <dataValidations count="2">
    <dataValidation type="list" allowBlank="1" showInputMessage="1" showErrorMessage="1" sqref="J3" xr:uid="{0AB46987-6226-4E0B-9363-763336E03825}">
      <formula1>MaterialTypes</formula1>
    </dataValidation>
    <dataValidation type="list" allowBlank="1" showInputMessage="1" showErrorMessage="1" sqref="I3" xr:uid="{BA361B37-31E9-4102-9AEA-C8E3A4FF2B70}">
      <formula1>MaterialCategories</formula1>
    </dataValidation>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01A16-F711-4E9F-B48E-E82251107106}">
  <sheetPr codeName="Sheet10"/>
  <dimension ref="A1:F257"/>
  <sheetViews>
    <sheetView workbookViewId="0">
      <selection activeCell="G4" sqref="G4"/>
    </sheetView>
  </sheetViews>
  <sheetFormatPr defaultRowHeight="15"/>
  <cols>
    <col min="1" max="1" width="14.140625" bestFit="1" customWidth="1"/>
    <col min="2" max="2" width="17.5703125" bestFit="1" customWidth="1"/>
    <col min="3" max="3" width="27.5703125" bestFit="1" customWidth="1"/>
    <col min="4" max="4" width="55.85546875" bestFit="1" customWidth="1"/>
    <col min="5" max="5" width="96.85546875" bestFit="1" customWidth="1"/>
    <col min="6" max="6" width="6.140625" bestFit="1" customWidth="1"/>
  </cols>
  <sheetData>
    <row r="1" spans="1:6" ht="30">
      <c r="A1" s="37" t="s">
        <v>50</v>
      </c>
      <c r="B1" s="37" t="s">
        <v>51</v>
      </c>
      <c r="C1" s="37" t="s">
        <v>52</v>
      </c>
      <c r="D1" s="37" t="s">
        <v>53</v>
      </c>
      <c r="E1" s="37" t="s">
        <v>138</v>
      </c>
      <c r="F1" s="37" t="s">
        <v>139</v>
      </c>
    </row>
    <row r="2" spans="1:6">
      <c r="A2" t="s">
        <v>54</v>
      </c>
      <c r="B2" t="s">
        <v>77</v>
      </c>
      <c r="C2" t="s">
        <v>78</v>
      </c>
      <c r="D2" t="s">
        <v>79</v>
      </c>
      <c r="E2" t="str">
        <f t="shared" ref="E2:E65" si="0">A2&amp;" "&amp;B2&amp;" "&amp;C2&amp;" "&amp;D2</f>
        <v>Mixed content Plastic PET - 1 New PET product</v>
      </c>
      <c r="F2" s="40">
        <v>3</v>
      </c>
    </row>
    <row r="3" spans="1:6">
      <c r="A3" t="s">
        <v>54</v>
      </c>
      <c r="B3" t="s">
        <v>77</v>
      </c>
      <c r="C3" t="s">
        <v>78</v>
      </c>
      <c r="D3" t="s">
        <v>70</v>
      </c>
      <c r="E3" t="str">
        <f t="shared" si="0"/>
        <v>Mixed content Plastic PET - 1 Downcycled</v>
      </c>
      <c r="F3" s="40">
        <v>2</v>
      </c>
    </row>
    <row r="4" spans="1:6">
      <c r="A4" t="s">
        <v>54</v>
      </c>
      <c r="B4" t="s">
        <v>77</v>
      </c>
      <c r="C4" t="s">
        <v>78</v>
      </c>
      <c r="D4" t="s">
        <v>61</v>
      </c>
      <c r="E4" t="str">
        <f t="shared" si="0"/>
        <v>Mixed content Plastic PET - 1 Burnt</v>
      </c>
      <c r="F4" s="40">
        <v>0</v>
      </c>
    </row>
    <row r="5" spans="1:6">
      <c r="A5" t="s">
        <v>54</v>
      </c>
      <c r="B5" t="s">
        <v>77</v>
      </c>
      <c r="C5" t="s">
        <v>80</v>
      </c>
      <c r="D5" t="s">
        <v>81</v>
      </c>
      <c r="E5" t="str">
        <f t="shared" si="0"/>
        <v>Mixed content Plastic HDPE - 2 New HDPE product</v>
      </c>
      <c r="F5" s="40">
        <v>3</v>
      </c>
    </row>
    <row r="6" spans="1:6">
      <c r="A6" t="s">
        <v>54</v>
      </c>
      <c r="B6" t="s">
        <v>77</v>
      </c>
      <c r="C6" t="s">
        <v>80</v>
      </c>
      <c r="D6" t="s">
        <v>70</v>
      </c>
      <c r="E6" t="str">
        <f t="shared" si="0"/>
        <v>Mixed content Plastic HDPE - 2 Downcycled</v>
      </c>
      <c r="F6" s="40">
        <v>2</v>
      </c>
    </row>
    <row r="7" spans="1:6">
      <c r="A7" t="s">
        <v>54</v>
      </c>
      <c r="B7" t="s">
        <v>77</v>
      </c>
      <c r="C7" t="s">
        <v>80</v>
      </c>
      <c r="D7" t="s">
        <v>61</v>
      </c>
      <c r="E7" t="str">
        <f t="shared" si="0"/>
        <v>Mixed content Plastic HDPE - 2 Burnt</v>
      </c>
      <c r="F7" s="40">
        <v>0</v>
      </c>
    </row>
    <row r="8" spans="1:6">
      <c r="A8" t="s">
        <v>54</v>
      </c>
      <c r="B8" t="s">
        <v>77</v>
      </c>
      <c r="C8" t="s">
        <v>140</v>
      </c>
      <c r="D8" t="s">
        <v>82</v>
      </c>
      <c r="E8" t="str">
        <f t="shared" si="0"/>
        <v>Mixed content Plastic PVC - 3 - Rigid New PVC product</v>
      </c>
      <c r="F8" s="40">
        <v>3</v>
      </c>
    </row>
    <row r="9" spans="1:6">
      <c r="A9" t="s">
        <v>54</v>
      </c>
      <c r="B9" t="s">
        <v>77</v>
      </c>
      <c r="C9" t="s">
        <v>140</v>
      </c>
      <c r="D9" t="s">
        <v>70</v>
      </c>
      <c r="E9" t="str">
        <f t="shared" si="0"/>
        <v>Mixed content Plastic PVC - 3 - Rigid Downcycled</v>
      </c>
      <c r="F9" s="40">
        <v>2</v>
      </c>
    </row>
    <row r="10" spans="1:6">
      <c r="A10" t="s">
        <v>54</v>
      </c>
      <c r="B10" t="s">
        <v>77</v>
      </c>
      <c r="C10" t="s">
        <v>140</v>
      </c>
      <c r="D10" t="s">
        <v>61</v>
      </c>
      <c r="E10" t="str">
        <f t="shared" si="0"/>
        <v>Mixed content Plastic PVC - 3 - Rigid Burnt</v>
      </c>
      <c r="F10" s="40">
        <v>0</v>
      </c>
    </row>
    <row r="11" spans="1:6">
      <c r="A11" t="s">
        <v>54</v>
      </c>
      <c r="B11" t="s">
        <v>77</v>
      </c>
      <c r="C11" t="s">
        <v>141</v>
      </c>
      <c r="D11" t="s">
        <v>82</v>
      </c>
      <c r="E11" t="str">
        <f t="shared" si="0"/>
        <v>Mixed content Plastic PVC - 3- Flexible New PVC product</v>
      </c>
      <c r="F11" s="40">
        <v>4</v>
      </c>
    </row>
    <row r="12" spans="1:6">
      <c r="A12" t="s">
        <v>54</v>
      </c>
      <c r="B12" t="s">
        <v>77</v>
      </c>
      <c r="C12" t="s">
        <v>141</v>
      </c>
      <c r="D12" t="s">
        <v>70</v>
      </c>
      <c r="E12" t="str">
        <f t="shared" si="0"/>
        <v>Mixed content Plastic PVC - 3- Flexible Downcycled</v>
      </c>
      <c r="F12" s="40">
        <v>3</v>
      </c>
    </row>
    <row r="13" spans="1:6">
      <c r="A13" t="s">
        <v>54</v>
      </c>
      <c r="B13" t="s">
        <v>77</v>
      </c>
      <c r="C13" t="s">
        <v>141</v>
      </c>
      <c r="D13" t="s">
        <v>61</v>
      </c>
      <c r="E13" t="str">
        <f t="shared" si="0"/>
        <v>Mixed content Plastic PVC - 3- Flexible Burnt</v>
      </c>
      <c r="F13" s="40">
        <v>0</v>
      </c>
    </row>
    <row r="14" spans="1:6">
      <c r="A14" t="s">
        <v>54</v>
      </c>
      <c r="B14" t="s">
        <v>77</v>
      </c>
      <c r="C14" t="s">
        <v>142</v>
      </c>
      <c r="D14" t="s">
        <v>83</v>
      </c>
      <c r="E14" t="str">
        <f t="shared" si="0"/>
        <v>Mixed content Plastic LDPE - 4 - Rigid New LDPE product</v>
      </c>
      <c r="F14" s="40">
        <v>3</v>
      </c>
    </row>
    <row r="15" spans="1:6">
      <c r="A15" t="s">
        <v>54</v>
      </c>
      <c r="B15" t="s">
        <v>77</v>
      </c>
      <c r="C15" t="s">
        <v>142</v>
      </c>
      <c r="D15" t="s">
        <v>70</v>
      </c>
      <c r="E15" t="str">
        <f t="shared" si="0"/>
        <v>Mixed content Plastic LDPE - 4 - Rigid Downcycled</v>
      </c>
      <c r="F15" s="40">
        <v>2</v>
      </c>
    </row>
    <row r="16" spans="1:6">
      <c r="A16" t="s">
        <v>54</v>
      </c>
      <c r="B16" t="s">
        <v>77</v>
      </c>
      <c r="C16" t="s">
        <v>142</v>
      </c>
      <c r="D16" t="s">
        <v>61</v>
      </c>
      <c r="E16" t="str">
        <f t="shared" si="0"/>
        <v>Mixed content Plastic LDPE - 4 - Rigid Burnt</v>
      </c>
      <c r="F16" s="40">
        <v>0</v>
      </c>
    </row>
    <row r="17" spans="1:6">
      <c r="A17" t="s">
        <v>54</v>
      </c>
      <c r="B17" t="s">
        <v>77</v>
      </c>
      <c r="C17" t="s">
        <v>143</v>
      </c>
      <c r="D17" t="s">
        <v>83</v>
      </c>
      <c r="E17" t="str">
        <f t="shared" si="0"/>
        <v>Mixed content Plastic LDPE - 4 - Flexible New LDPE product</v>
      </c>
      <c r="F17" s="40">
        <v>4</v>
      </c>
    </row>
    <row r="18" spans="1:6">
      <c r="A18" t="s">
        <v>54</v>
      </c>
      <c r="B18" t="s">
        <v>77</v>
      </c>
      <c r="C18" t="s">
        <v>143</v>
      </c>
      <c r="D18" t="s">
        <v>70</v>
      </c>
      <c r="E18" t="str">
        <f t="shared" si="0"/>
        <v>Mixed content Plastic LDPE - 4 - Flexible Downcycled</v>
      </c>
      <c r="F18" s="40">
        <v>3</v>
      </c>
    </row>
    <row r="19" spans="1:6">
      <c r="A19" t="s">
        <v>54</v>
      </c>
      <c r="B19" t="s">
        <v>77</v>
      </c>
      <c r="C19" t="s">
        <v>143</v>
      </c>
      <c r="D19" t="s">
        <v>61</v>
      </c>
      <c r="E19" t="str">
        <f t="shared" si="0"/>
        <v>Mixed content Plastic LDPE - 4 - Flexible Burnt</v>
      </c>
      <c r="F19" s="40">
        <v>0</v>
      </c>
    </row>
    <row r="20" spans="1:6">
      <c r="A20" t="s">
        <v>54</v>
      </c>
      <c r="B20" t="s">
        <v>77</v>
      </c>
      <c r="C20" t="s">
        <v>144</v>
      </c>
      <c r="D20" t="s">
        <v>145</v>
      </c>
      <c r="E20" t="str">
        <f t="shared" si="0"/>
        <v>Mixed content Plastic Polypropolene - 5 - Rigid New Polypropolene product</v>
      </c>
      <c r="F20" s="40">
        <v>3</v>
      </c>
    </row>
    <row r="21" spans="1:6">
      <c r="A21" t="s">
        <v>54</v>
      </c>
      <c r="B21" t="s">
        <v>77</v>
      </c>
      <c r="C21" t="s">
        <v>144</v>
      </c>
      <c r="D21" t="s">
        <v>70</v>
      </c>
      <c r="E21" t="str">
        <f t="shared" si="0"/>
        <v>Mixed content Plastic Polypropolene - 5 - Rigid Downcycled</v>
      </c>
      <c r="F21" s="40">
        <v>2</v>
      </c>
    </row>
    <row r="22" spans="1:6">
      <c r="A22" t="s">
        <v>54</v>
      </c>
      <c r="B22" t="s">
        <v>77</v>
      </c>
      <c r="C22" t="s">
        <v>144</v>
      </c>
      <c r="D22" t="s">
        <v>61</v>
      </c>
      <c r="E22" t="str">
        <f t="shared" si="0"/>
        <v>Mixed content Plastic Polypropolene - 5 - Rigid Burnt</v>
      </c>
      <c r="F22" s="40">
        <v>0</v>
      </c>
    </row>
    <row r="23" spans="1:6">
      <c r="A23" t="s">
        <v>54</v>
      </c>
      <c r="B23" t="s">
        <v>77</v>
      </c>
      <c r="C23" t="s">
        <v>146</v>
      </c>
      <c r="D23" t="s">
        <v>145</v>
      </c>
      <c r="E23" t="str">
        <f t="shared" si="0"/>
        <v>Mixed content Plastic Polypropolene - 5 - Flexible New Polypropolene product</v>
      </c>
      <c r="F23" s="40">
        <v>4</v>
      </c>
    </row>
    <row r="24" spans="1:6">
      <c r="A24" t="s">
        <v>54</v>
      </c>
      <c r="B24" t="s">
        <v>77</v>
      </c>
      <c r="C24" t="s">
        <v>146</v>
      </c>
      <c r="D24" t="s">
        <v>70</v>
      </c>
      <c r="E24" t="str">
        <f t="shared" si="0"/>
        <v>Mixed content Plastic Polypropolene - 5 - Flexible Downcycled</v>
      </c>
      <c r="F24" s="40">
        <v>3</v>
      </c>
    </row>
    <row r="25" spans="1:6">
      <c r="A25" t="s">
        <v>54</v>
      </c>
      <c r="B25" t="s">
        <v>77</v>
      </c>
      <c r="C25" t="s">
        <v>146</v>
      </c>
      <c r="D25" t="s">
        <v>61</v>
      </c>
      <c r="E25" t="str">
        <f t="shared" si="0"/>
        <v>Mixed content Plastic Polypropolene - 5 - Flexible Burnt</v>
      </c>
      <c r="F25" s="40">
        <v>0</v>
      </c>
    </row>
    <row r="26" spans="1:6">
      <c r="A26" t="s">
        <v>54</v>
      </c>
      <c r="B26" t="s">
        <v>77</v>
      </c>
      <c r="C26" t="s">
        <v>147</v>
      </c>
      <c r="D26" t="s">
        <v>148</v>
      </c>
      <c r="E26" t="str">
        <f t="shared" si="0"/>
        <v>Mixed content Plastic Polystyrene - 6 - Rigid New Polystyrene product</v>
      </c>
      <c r="F26" s="40">
        <v>3</v>
      </c>
    </row>
    <row r="27" spans="1:6">
      <c r="A27" t="s">
        <v>54</v>
      </c>
      <c r="B27" t="s">
        <v>77</v>
      </c>
      <c r="C27" t="s">
        <v>147</v>
      </c>
      <c r="D27" t="s">
        <v>70</v>
      </c>
      <c r="E27" t="str">
        <f t="shared" si="0"/>
        <v>Mixed content Plastic Polystyrene - 6 - Rigid Downcycled</v>
      </c>
      <c r="F27" s="40">
        <v>2</v>
      </c>
    </row>
    <row r="28" spans="1:6">
      <c r="A28" t="s">
        <v>54</v>
      </c>
      <c r="B28" t="s">
        <v>77</v>
      </c>
      <c r="C28" t="s">
        <v>147</v>
      </c>
      <c r="D28" t="s">
        <v>61</v>
      </c>
      <c r="E28" t="str">
        <f t="shared" si="0"/>
        <v>Mixed content Plastic Polystyrene - 6 - Rigid Burnt</v>
      </c>
      <c r="F28" s="40">
        <v>0</v>
      </c>
    </row>
    <row r="29" spans="1:6">
      <c r="A29" t="s">
        <v>54</v>
      </c>
      <c r="B29" t="s">
        <v>77</v>
      </c>
      <c r="C29" t="s">
        <v>149</v>
      </c>
      <c r="D29" t="s">
        <v>148</v>
      </c>
      <c r="E29" t="str">
        <f t="shared" si="0"/>
        <v>Mixed content Plastic Polystyrene - 6 - Expanded New Polystyrene product</v>
      </c>
      <c r="F29" s="40">
        <v>4</v>
      </c>
    </row>
    <row r="30" spans="1:6">
      <c r="A30" t="s">
        <v>54</v>
      </c>
      <c r="B30" t="s">
        <v>77</v>
      </c>
      <c r="C30" t="s">
        <v>149</v>
      </c>
      <c r="D30" t="s">
        <v>70</v>
      </c>
      <c r="E30" t="str">
        <f t="shared" si="0"/>
        <v>Mixed content Plastic Polystyrene - 6 - Expanded Downcycled</v>
      </c>
      <c r="F30" s="40">
        <v>3</v>
      </c>
    </row>
    <row r="31" spans="1:6">
      <c r="A31" t="s">
        <v>54</v>
      </c>
      <c r="B31" t="s">
        <v>77</v>
      </c>
      <c r="C31" t="s">
        <v>149</v>
      </c>
      <c r="D31" t="s">
        <v>61</v>
      </c>
      <c r="E31" t="str">
        <f t="shared" si="0"/>
        <v>Mixed content Plastic Polystyrene - 6 - Expanded Burnt</v>
      </c>
      <c r="F31" s="40">
        <v>0</v>
      </c>
    </row>
    <row r="32" spans="1:6">
      <c r="A32" t="s">
        <v>54</v>
      </c>
      <c r="B32" t="s">
        <v>77</v>
      </c>
      <c r="C32" t="s">
        <v>87</v>
      </c>
      <c r="D32" t="s">
        <v>70</v>
      </c>
      <c r="E32" t="str">
        <f t="shared" si="0"/>
        <v>Mixed content Plastic Other - 7 Downcycled</v>
      </c>
      <c r="F32" s="40">
        <v>2</v>
      </c>
    </row>
    <row r="33" spans="1:6">
      <c r="A33" t="s">
        <v>54</v>
      </c>
      <c r="B33" t="s">
        <v>77</v>
      </c>
      <c r="C33" t="s">
        <v>87</v>
      </c>
      <c r="D33" t="s">
        <v>61</v>
      </c>
      <c r="E33" t="str">
        <f t="shared" si="0"/>
        <v>Mixed content Plastic Other - 7 Burnt</v>
      </c>
      <c r="F33" s="40">
        <v>0</v>
      </c>
    </row>
    <row r="34" spans="1:6">
      <c r="A34" t="s">
        <v>54</v>
      </c>
      <c r="B34" t="s">
        <v>77</v>
      </c>
      <c r="C34" t="s">
        <v>88</v>
      </c>
      <c r="D34" t="s">
        <v>70</v>
      </c>
      <c r="E34" t="str">
        <f t="shared" si="0"/>
        <v>Mixed content Plastic Mixed bale Downcycled</v>
      </c>
      <c r="F34" s="40">
        <v>2</v>
      </c>
    </row>
    <row r="35" spans="1:6">
      <c r="A35" t="s">
        <v>54</v>
      </c>
      <c r="B35" t="s">
        <v>77</v>
      </c>
      <c r="C35" t="s">
        <v>88</v>
      </c>
      <c r="D35" t="s">
        <v>61</v>
      </c>
      <c r="E35" t="str">
        <f t="shared" si="0"/>
        <v>Mixed content Plastic Mixed bale Burnt</v>
      </c>
      <c r="F35" s="40">
        <v>0</v>
      </c>
    </row>
    <row r="36" spans="1:6">
      <c r="A36" t="s">
        <v>54</v>
      </c>
      <c r="B36" t="s">
        <v>77</v>
      </c>
      <c r="C36" t="s">
        <v>89</v>
      </c>
      <c r="D36" t="s">
        <v>86</v>
      </c>
      <c r="E36" t="str">
        <f t="shared" si="0"/>
        <v>Mixed content Plastic Soft plastic - colour sorted New soft plastic product</v>
      </c>
      <c r="F36" s="40">
        <v>4</v>
      </c>
    </row>
    <row r="37" spans="1:6">
      <c r="A37" t="s">
        <v>54</v>
      </c>
      <c r="B37" t="s">
        <v>77</v>
      </c>
      <c r="C37" t="s">
        <v>89</v>
      </c>
      <c r="D37" t="s">
        <v>70</v>
      </c>
      <c r="E37" t="str">
        <f t="shared" si="0"/>
        <v>Mixed content Plastic Soft plastic - colour sorted Downcycled</v>
      </c>
      <c r="F37" s="40">
        <v>3</v>
      </c>
    </row>
    <row r="38" spans="1:6">
      <c r="A38" t="s">
        <v>54</v>
      </c>
      <c r="B38" t="s">
        <v>77</v>
      </c>
      <c r="C38" t="s">
        <v>89</v>
      </c>
      <c r="D38" t="s">
        <v>61</v>
      </c>
      <c r="E38" t="str">
        <f t="shared" si="0"/>
        <v>Mixed content Plastic Soft plastic - colour sorted Burnt</v>
      </c>
      <c r="F38" s="40">
        <v>0</v>
      </c>
    </row>
    <row r="39" spans="1:6">
      <c r="A39" t="s">
        <v>54</v>
      </c>
      <c r="B39" t="s">
        <v>77</v>
      </c>
      <c r="C39" t="s">
        <v>90</v>
      </c>
      <c r="D39" t="s">
        <v>70</v>
      </c>
      <c r="E39" t="str">
        <f t="shared" si="0"/>
        <v>Mixed content Plastic Soft plastic - mixed Downcycled</v>
      </c>
      <c r="F39" s="40">
        <v>3</v>
      </c>
    </row>
    <row r="40" spans="1:6">
      <c r="A40" t="s">
        <v>54</v>
      </c>
      <c r="B40" t="s">
        <v>77</v>
      </c>
      <c r="C40" t="s">
        <v>90</v>
      </c>
      <c r="D40" t="s">
        <v>61</v>
      </c>
      <c r="E40" t="str">
        <f t="shared" si="0"/>
        <v>Mixed content Plastic Soft plastic - mixed Burnt</v>
      </c>
      <c r="F40" s="40">
        <v>0</v>
      </c>
    </row>
    <row r="41" spans="1:6">
      <c r="A41" t="s">
        <v>54</v>
      </c>
      <c r="B41" t="s">
        <v>77</v>
      </c>
      <c r="C41" t="s">
        <v>91</v>
      </c>
      <c r="D41" t="s">
        <v>70</v>
      </c>
      <c r="E41" t="str">
        <f t="shared" si="0"/>
        <v>Mixed content Plastic Rigid plastic - mixed Downcycled</v>
      </c>
      <c r="F41" s="40">
        <v>2</v>
      </c>
    </row>
    <row r="42" spans="1:6">
      <c r="A42" t="s">
        <v>54</v>
      </c>
      <c r="B42" t="s">
        <v>77</v>
      </c>
      <c r="C42" t="s">
        <v>91</v>
      </c>
      <c r="D42" t="s">
        <v>61</v>
      </c>
      <c r="E42" t="str">
        <f t="shared" si="0"/>
        <v>Mixed content Plastic Rigid plastic - mixed Burnt</v>
      </c>
      <c r="F42" s="40">
        <v>0</v>
      </c>
    </row>
    <row r="43" spans="1:6">
      <c r="A43" t="s">
        <v>54</v>
      </c>
      <c r="B43" t="s">
        <v>71</v>
      </c>
      <c r="C43" t="s">
        <v>72</v>
      </c>
      <c r="D43" t="s">
        <v>73</v>
      </c>
      <c r="E43" t="str">
        <f t="shared" si="0"/>
        <v>Mixed content Glass Containers New glass container product</v>
      </c>
      <c r="F43" s="40">
        <v>3</v>
      </c>
    </row>
    <row r="44" spans="1:6">
      <c r="A44" t="s">
        <v>54</v>
      </c>
      <c r="B44" t="s">
        <v>71</v>
      </c>
      <c r="C44" t="s">
        <v>72</v>
      </c>
      <c r="D44" t="s">
        <v>75</v>
      </c>
      <c r="E44" t="str">
        <f t="shared" si="0"/>
        <v>Mixed content Glass Containers Crushed for sand replacement</v>
      </c>
      <c r="F44" s="40">
        <v>2</v>
      </c>
    </row>
    <row r="45" spans="1:6">
      <c r="A45" t="s">
        <v>54</v>
      </c>
      <c r="B45" t="s">
        <v>71</v>
      </c>
      <c r="C45" t="s">
        <v>74</v>
      </c>
      <c r="D45" t="s">
        <v>75</v>
      </c>
      <c r="E45" t="str">
        <f t="shared" si="0"/>
        <v>Mixed content Glass Crushed Crushed for sand replacement</v>
      </c>
      <c r="F45" s="40">
        <v>2</v>
      </c>
    </row>
    <row r="46" spans="1:6">
      <c r="A46" t="s">
        <v>54</v>
      </c>
      <c r="B46" t="s">
        <v>123</v>
      </c>
      <c r="C46" t="s">
        <v>124</v>
      </c>
      <c r="D46" t="s">
        <v>150</v>
      </c>
      <c r="E46" t="str">
        <f t="shared" si="0"/>
        <v>Mixed content Metals Aluminium New Aluminium product</v>
      </c>
      <c r="F46" s="40">
        <v>3</v>
      </c>
    </row>
    <row r="47" spans="1:6">
      <c r="A47" t="s">
        <v>54</v>
      </c>
      <c r="B47" t="s">
        <v>123</v>
      </c>
      <c r="C47" t="s">
        <v>126</v>
      </c>
      <c r="D47" t="s">
        <v>151</v>
      </c>
      <c r="E47" t="str">
        <f t="shared" si="0"/>
        <v>Mixed content Metals Ferrous metals New Ferrous metals product</v>
      </c>
      <c r="F47" s="40">
        <v>3</v>
      </c>
    </row>
    <row r="48" spans="1:6">
      <c r="A48" t="s">
        <v>54</v>
      </c>
      <c r="B48" t="s">
        <v>123</v>
      </c>
      <c r="C48" t="s">
        <v>128</v>
      </c>
      <c r="D48" t="s">
        <v>152</v>
      </c>
      <c r="E48" t="str">
        <f t="shared" si="0"/>
        <v>Mixed content Metals Metals - other New Metals - other product</v>
      </c>
      <c r="F48" s="40">
        <v>3</v>
      </c>
    </row>
    <row r="49" spans="1:6">
      <c r="A49" t="s">
        <v>54</v>
      </c>
      <c r="B49" t="s">
        <v>92</v>
      </c>
      <c r="C49" t="s">
        <v>93</v>
      </c>
      <c r="D49" t="s">
        <v>94</v>
      </c>
      <c r="E49" t="str">
        <f t="shared" si="0"/>
        <v>Mixed content Paper/cardboard Paper sorted by grade New paper product (for that grade)</v>
      </c>
      <c r="F49" s="40">
        <v>4</v>
      </c>
    </row>
    <row r="50" spans="1:6">
      <c r="A50" t="s">
        <v>54</v>
      </c>
      <c r="B50" t="s">
        <v>92</v>
      </c>
      <c r="C50" t="s">
        <v>93</v>
      </c>
      <c r="D50" t="s">
        <v>96</v>
      </c>
      <c r="E50" t="str">
        <f t="shared" si="0"/>
        <v>Mixed content Paper/cardboard Paper sorted by grade New mixed paper grade product</v>
      </c>
      <c r="F50" s="40">
        <v>4</v>
      </c>
    </row>
    <row r="51" spans="1:6">
      <c r="A51" t="s">
        <v>54</v>
      </c>
      <c r="B51" t="s">
        <v>92</v>
      </c>
      <c r="C51" t="s">
        <v>93</v>
      </c>
      <c r="D51" t="s">
        <v>153</v>
      </c>
      <c r="E51" t="str">
        <f t="shared" si="0"/>
        <v>Mixed content Paper/cardboard Paper sorted by grade used in compost or other organics process</v>
      </c>
      <c r="F51" s="40">
        <v>4</v>
      </c>
    </row>
    <row r="52" spans="1:6">
      <c r="A52" t="s">
        <v>54</v>
      </c>
      <c r="B52" t="s">
        <v>92</v>
      </c>
      <c r="C52" t="s">
        <v>93</v>
      </c>
      <c r="D52" t="s">
        <v>61</v>
      </c>
      <c r="E52" t="str">
        <f t="shared" si="0"/>
        <v>Mixed content Paper/cardboard Paper sorted by grade Burnt</v>
      </c>
      <c r="F52" s="40">
        <v>0</v>
      </c>
    </row>
    <row r="53" spans="1:6">
      <c r="A53" t="s">
        <v>54</v>
      </c>
      <c r="B53" t="s">
        <v>92</v>
      </c>
      <c r="C53" t="s">
        <v>95</v>
      </c>
      <c r="D53" t="s">
        <v>98</v>
      </c>
      <c r="E53" t="str">
        <f t="shared" si="0"/>
        <v>Mixed content Paper/cardboard Cardboard sorted by grade New cardboard product (for that grade)</v>
      </c>
      <c r="F53" s="40">
        <v>4</v>
      </c>
    </row>
    <row r="54" spans="1:6">
      <c r="A54" t="s">
        <v>54</v>
      </c>
      <c r="B54" t="s">
        <v>92</v>
      </c>
      <c r="C54" t="s">
        <v>95</v>
      </c>
      <c r="D54" t="s">
        <v>100</v>
      </c>
      <c r="E54" t="str">
        <f t="shared" si="0"/>
        <v>Mixed content Paper/cardboard Cardboard sorted by grade New mixed cardboard grade product</v>
      </c>
      <c r="F54" s="40">
        <v>4</v>
      </c>
    </row>
    <row r="55" spans="1:6">
      <c r="A55" t="s">
        <v>54</v>
      </c>
      <c r="B55" t="s">
        <v>92</v>
      </c>
      <c r="C55" t="s">
        <v>154</v>
      </c>
      <c r="D55" t="s">
        <v>153</v>
      </c>
      <c r="E55" t="str">
        <f t="shared" si="0"/>
        <v>Mixed content Paper/cardboard cardboard sorted by grade used in compost or other organics process</v>
      </c>
      <c r="F55" s="40">
        <v>4</v>
      </c>
    </row>
    <row r="56" spans="1:6">
      <c r="A56" t="s">
        <v>54</v>
      </c>
      <c r="B56" t="s">
        <v>92</v>
      </c>
      <c r="C56" t="s">
        <v>154</v>
      </c>
      <c r="D56" t="s">
        <v>61</v>
      </c>
      <c r="E56" t="str">
        <f t="shared" si="0"/>
        <v>Mixed content Paper/cardboard cardboard sorted by grade Burnt</v>
      </c>
      <c r="F56" s="40">
        <v>0</v>
      </c>
    </row>
    <row r="57" spans="1:6">
      <c r="A57" t="s">
        <v>54</v>
      </c>
      <c r="B57" t="s">
        <v>92</v>
      </c>
      <c r="C57" t="s">
        <v>155</v>
      </c>
      <c r="D57" t="s">
        <v>96</v>
      </c>
      <c r="E57" t="str">
        <f t="shared" si="0"/>
        <v>Mixed content Paper/cardboard mixed paper bale New mixed paper grade product</v>
      </c>
      <c r="F57" s="40">
        <v>4</v>
      </c>
    </row>
    <row r="58" spans="1:6">
      <c r="A58" t="s">
        <v>54</v>
      </c>
      <c r="B58" t="s">
        <v>92</v>
      </c>
      <c r="C58" t="s">
        <v>155</v>
      </c>
      <c r="D58" t="s">
        <v>153</v>
      </c>
      <c r="E58" t="str">
        <f t="shared" si="0"/>
        <v>Mixed content Paper/cardboard mixed paper bale used in compost or other organics process</v>
      </c>
      <c r="F58" s="40">
        <v>4</v>
      </c>
    </row>
    <row r="59" spans="1:6">
      <c r="A59" t="s">
        <v>54</v>
      </c>
      <c r="B59" t="s">
        <v>92</v>
      </c>
      <c r="C59" t="s">
        <v>155</v>
      </c>
      <c r="D59" t="s">
        <v>61</v>
      </c>
      <c r="E59" t="str">
        <f t="shared" si="0"/>
        <v>Mixed content Paper/cardboard mixed paper bale Burnt</v>
      </c>
      <c r="F59" s="40">
        <v>0</v>
      </c>
    </row>
    <row r="60" spans="1:6">
      <c r="A60" t="s">
        <v>54</v>
      </c>
      <c r="B60" t="s">
        <v>92</v>
      </c>
      <c r="C60" t="s">
        <v>97</v>
      </c>
      <c r="D60" t="s">
        <v>100</v>
      </c>
      <c r="E60" t="str">
        <f t="shared" si="0"/>
        <v>Mixed content Paper/cardboard Mixed cardboard bale New mixed cardboard grade product</v>
      </c>
      <c r="F60" s="40">
        <v>4</v>
      </c>
    </row>
    <row r="61" spans="1:6">
      <c r="A61" t="s">
        <v>54</v>
      </c>
      <c r="B61" t="s">
        <v>92</v>
      </c>
      <c r="C61" t="s">
        <v>156</v>
      </c>
      <c r="D61" t="s">
        <v>153</v>
      </c>
      <c r="E61" t="str">
        <f t="shared" si="0"/>
        <v>Mixed content Paper/cardboard mixed cardboard bale used in compost or other organics process</v>
      </c>
      <c r="F61" s="40">
        <v>4</v>
      </c>
    </row>
    <row r="62" spans="1:6">
      <c r="A62" t="s">
        <v>54</v>
      </c>
      <c r="B62" t="s">
        <v>92</v>
      </c>
      <c r="C62" t="s">
        <v>156</v>
      </c>
      <c r="D62" t="s">
        <v>61</v>
      </c>
      <c r="E62" t="str">
        <f t="shared" si="0"/>
        <v>Mixed content Paper/cardboard mixed cardboard bale Burnt</v>
      </c>
      <c r="F62" s="40">
        <v>0</v>
      </c>
    </row>
    <row r="63" spans="1:6">
      <c r="A63" t="s">
        <v>54</v>
      </c>
      <c r="B63" t="s">
        <v>92</v>
      </c>
      <c r="C63" t="s">
        <v>99</v>
      </c>
      <c r="D63" t="s">
        <v>56</v>
      </c>
      <c r="E63" t="str">
        <f t="shared" si="0"/>
        <v>Mixed content Paper/cardboard Mixed paper and cardboard bale New mixed paper &amp; cardboard grade product</v>
      </c>
      <c r="F63" s="40">
        <v>4</v>
      </c>
    </row>
    <row r="64" spans="1:6">
      <c r="A64" t="s">
        <v>54</v>
      </c>
      <c r="B64" t="s">
        <v>92</v>
      </c>
      <c r="C64" t="s">
        <v>157</v>
      </c>
      <c r="D64" t="s">
        <v>153</v>
      </c>
      <c r="E64" t="str">
        <f t="shared" si="0"/>
        <v>Mixed content Paper/cardboard mixed paper and cardboard bale used in compost or other organics process</v>
      </c>
      <c r="F64" s="40">
        <v>4</v>
      </c>
    </row>
    <row r="65" spans="1:6">
      <c r="A65" t="s">
        <v>54</v>
      </c>
      <c r="B65" t="s">
        <v>92</v>
      </c>
      <c r="C65" t="s">
        <v>157</v>
      </c>
      <c r="D65" t="s">
        <v>61</v>
      </c>
      <c r="E65" t="str">
        <f t="shared" si="0"/>
        <v>Mixed content Paper/cardboard mixed paper and cardboard bale Burnt</v>
      </c>
      <c r="F65" s="40">
        <v>0</v>
      </c>
    </row>
    <row r="66" spans="1:6">
      <c r="A66" t="s">
        <v>54</v>
      </c>
      <c r="B66" t="s">
        <v>49</v>
      </c>
      <c r="C66" t="s">
        <v>55</v>
      </c>
      <c r="D66" t="s">
        <v>56</v>
      </c>
      <c r="E66" t="str">
        <f t="shared" ref="E66:E129" si="1">A66&amp;" "&amp;B66&amp;" "&amp;C66&amp;" "&amp;D66</f>
        <v>Mixed content Composites Liquid paper board New mixed paper &amp; cardboard grade product</v>
      </c>
      <c r="F66" s="40">
        <v>3</v>
      </c>
    </row>
    <row r="67" spans="1:6">
      <c r="A67" t="s">
        <v>54</v>
      </c>
      <c r="B67" t="s">
        <v>49</v>
      </c>
      <c r="C67" t="s">
        <v>55</v>
      </c>
      <c r="D67" t="s">
        <v>153</v>
      </c>
      <c r="E67" t="str">
        <f t="shared" si="1"/>
        <v>Mixed content Composites Liquid paper board used in compost or other organics process</v>
      </c>
      <c r="F67" s="40">
        <v>2</v>
      </c>
    </row>
    <row r="68" spans="1:6">
      <c r="A68" t="s">
        <v>54</v>
      </c>
      <c r="B68" t="s">
        <v>49</v>
      </c>
      <c r="C68" t="s">
        <v>55</v>
      </c>
      <c r="D68" t="s">
        <v>60</v>
      </c>
      <c r="E68" t="str">
        <f t="shared" si="1"/>
        <v>Mixed content Composites Liquid paper board Converted to composite plastic product</v>
      </c>
      <c r="F68" s="40">
        <v>2</v>
      </c>
    </row>
    <row r="69" spans="1:6">
      <c r="A69" t="s">
        <v>54</v>
      </c>
      <c r="B69" t="s">
        <v>49</v>
      </c>
      <c r="C69" t="s">
        <v>55</v>
      </c>
      <c r="D69" t="s">
        <v>61</v>
      </c>
      <c r="E69" t="str">
        <f t="shared" si="1"/>
        <v>Mixed content Composites Liquid paper board Burnt</v>
      </c>
      <c r="F69" s="40">
        <v>0</v>
      </c>
    </row>
    <row r="70" spans="1:6">
      <c r="A70" t="s">
        <v>54</v>
      </c>
      <c r="B70" t="s">
        <v>49</v>
      </c>
      <c r="C70" t="s">
        <v>158</v>
      </c>
      <c r="D70" t="s">
        <v>56</v>
      </c>
      <c r="E70" t="str">
        <f t="shared" si="1"/>
        <v>Mixed content Composites coffee cups New mixed paper &amp; cardboard grade product</v>
      </c>
      <c r="F70" s="40">
        <v>4</v>
      </c>
    </row>
    <row r="71" spans="1:6">
      <c r="A71" t="s">
        <v>54</v>
      </c>
      <c r="B71" t="s">
        <v>49</v>
      </c>
      <c r="C71" t="s">
        <v>158</v>
      </c>
      <c r="D71" t="s">
        <v>153</v>
      </c>
      <c r="E71" t="str">
        <f t="shared" si="1"/>
        <v>Mixed content Composites coffee cups used in compost or other organics process</v>
      </c>
      <c r="F71" s="40">
        <v>2</v>
      </c>
    </row>
    <row r="72" spans="1:6">
      <c r="A72" t="s">
        <v>54</v>
      </c>
      <c r="B72" t="s">
        <v>49</v>
      </c>
      <c r="C72" t="s">
        <v>158</v>
      </c>
      <c r="D72" t="s">
        <v>60</v>
      </c>
      <c r="E72" t="str">
        <f t="shared" si="1"/>
        <v>Mixed content Composites coffee cups Converted to composite plastic product</v>
      </c>
      <c r="F72" s="40">
        <v>3</v>
      </c>
    </row>
    <row r="73" spans="1:6">
      <c r="A73" t="s">
        <v>54</v>
      </c>
      <c r="B73" t="s">
        <v>49</v>
      </c>
      <c r="C73" t="s">
        <v>158</v>
      </c>
      <c r="D73" t="s">
        <v>61</v>
      </c>
      <c r="E73" t="str">
        <f t="shared" si="1"/>
        <v>Mixed content Composites coffee cups Burnt</v>
      </c>
      <c r="F73" s="40">
        <v>0</v>
      </c>
    </row>
    <row r="74" spans="1:6">
      <c r="A74" t="s">
        <v>54</v>
      </c>
      <c r="B74" t="s">
        <v>130</v>
      </c>
      <c r="C74" t="s">
        <v>131</v>
      </c>
      <c r="D74" t="s">
        <v>159</v>
      </c>
      <c r="E74" t="str">
        <f t="shared" si="1"/>
        <v>Mixed content Textiles Whole garment re-sold as whole garment/textile</v>
      </c>
      <c r="F74" s="40">
        <v>4</v>
      </c>
    </row>
    <row r="75" spans="1:6">
      <c r="A75" t="s">
        <v>54</v>
      </c>
      <c r="B75" t="s">
        <v>130</v>
      </c>
      <c r="C75" t="s">
        <v>131</v>
      </c>
      <c r="D75" t="s">
        <v>153</v>
      </c>
      <c r="E75" t="str">
        <f t="shared" si="1"/>
        <v>Mixed content Textiles Whole garment used in compost or other organics process</v>
      </c>
      <c r="F75" s="40">
        <v>3</v>
      </c>
    </row>
    <row r="76" spans="1:6">
      <c r="A76" t="s">
        <v>54</v>
      </c>
      <c r="B76" t="s">
        <v>130</v>
      </c>
      <c r="C76" t="s">
        <v>131</v>
      </c>
      <c r="D76" s="39" t="s">
        <v>160</v>
      </c>
      <c r="E76" t="str">
        <f t="shared" si="1"/>
        <v>Mixed content Textiles Whole garment shredded</v>
      </c>
      <c r="F76" s="40">
        <v>2</v>
      </c>
    </row>
    <row r="77" spans="1:6">
      <c r="A77" t="s">
        <v>54</v>
      </c>
      <c r="B77" t="s">
        <v>130</v>
      </c>
      <c r="C77" t="s">
        <v>133</v>
      </c>
      <c r="D77" t="s">
        <v>160</v>
      </c>
      <c r="E77" t="str">
        <f t="shared" si="1"/>
        <v>Mixed content Textiles Off-cuts shredded</v>
      </c>
      <c r="F77" s="40">
        <v>2</v>
      </c>
    </row>
    <row r="78" spans="1:6">
      <c r="A78" t="s">
        <v>54</v>
      </c>
      <c r="B78" t="s">
        <v>130</v>
      </c>
      <c r="C78" t="s">
        <v>133</v>
      </c>
      <c r="D78" t="s">
        <v>153</v>
      </c>
      <c r="E78" t="str">
        <f t="shared" si="1"/>
        <v>Mixed content Textiles Off-cuts used in compost or other organics process</v>
      </c>
      <c r="F78" s="40">
        <v>3</v>
      </c>
    </row>
    <row r="79" spans="1:6">
      <c r="A79" t="s">
        <v>54</v>
      </c>
      <c r="B79" t="s">
        <v>130</v>
      </c>
      <c r="C79" t="s">
        <v>133</v>
      </c>
      <c r="D79" t="s">
        <v>61</v>
      </c>
      <c r="E79" t="str">
        <f t="shared" si="1"/>
        <v>Mixed content Textiles Off-cuts Burnt</v>
      </c>
      <c r="F79" s="40">
        <v>0</v>
      </c>
    </row>
    <row r="80" spans="1:6">
      <c r="A80" t="s">
        <v>57</v>
      </c>
      <c r="B80" t="s">
        <v>77</v>
      </c>
      <c r="C80" t="s">
        <v>78</v>
      </c>
      <c r="D80" t="s">
        <v>79</v>
      </c>
      <c r="E80" t="str">
        <f t="shared" si="1"/>
        <v>Pre-sorted bin Plastic PET - 1 New PET product</v>
      </c>
      <c r="F80" s="40">
        <v>4</v>
      </c>
    </row>
    <row r="81" spans="1:6">
      <c r="A81" t="s">
        <v>57</v>
      </c>
      <c r="B81" t="s">
        <v>77</v>
      </c>
      <c r="C81" t="s">
        <v>78</v>
      </c>
      <c r="D81" t="s">
        <v>70</v>
      </c>
      <c r="E81" t="str">
        <f t="shared" si="1"/>
        <v>Pre-sorted bin Plastic PET - 1 Downcycled</v>
      </c>
      <c r="F81" s="40">
        <v>3</v>
      </c>
    </row>
    <row r="82" spans="1:6">
      <c r="A82" t="s">
        <v>57</v>
      </c>
      <c r="B82" t="s">
        <v>77</v>
      </c>
      <c r="C82" t="s">
        <v>78</v>
      </c>
      <c r="D82" t="s">
        <v>61</v>
      </c>
      <c r="E82" t="str">
        <f t="shared" si="1"/>
        <v>Pre-sorted bin Plastic PET - 1 Burnt</v>
      </c>
      <c r="F82" s="40">
        <v>0</v>
      </c>
    </row>
    <row r="83" spans="1:6">
      <c r="A83" t="s">
        <v>57</v>
      </c>
      <c r="B83" t="s">
        <v>77</v>
      </c>
      <c r="C83" t="s">
        <v>80</v>
      </c>
      <c r="D83" t="s">
        <v>81</v>
      </c>
      <c r="E83" t="str">
        <f t="shared" si="1"/>
        <v>Pre-sorted bin Plastic HDPE - 2 New HDPE product</v>
      </c>
      <c r="F83" s="40">
        <v>4</v>
      </c>
    </row>
    <row r="84" spans="1:6">
      <c r="A84" t="s">
        <v>57</v>
      </c>
      <c r="B84" t="s">
        <v>77</v>
      </c>
      <c r="C84" t="s">
        <v>80</v>
      </c>
      <c r="D84" t="s">
        <v>70</v>
      </c>
      <c r="E84" t="str">
        <f t="shared" si="1"/>
        <v>Pre-sorted bin Plastic HDPE - 2 Downcycled</v>
      </c>
      <c r="F84" s="40">
        <v>3</v>
      </c>
    </row>
    <row r="85" spans="1:6">
      <c r="A85" t="s">
        <v>57</v>
      </c>
      <c r="B85" t="s">
        <v>77</v>
      </c>
      <c r="C85" t="s">
        <v>80</v>
      </c>
      <c r="D85" t="s">
        <v>61</v>
      </c>
      <c r="E85" t="str">
        <f t="shared" si="1"/>
        <v>Pre-sorted bin Plastic HDPE - 2 Burnt</v>
      </c>
      <c r="F85" s="40">
        <v>0</v>
      </c>
    </row>
    <row r="86" spans="1:6">
      <c r="A86" t="s">
        <v>57</v>
      </c>
      <c r="B86" t="s">
        <v>77</v>
      </c>
      <c r="C86" t="s">
        <v>140</v>
      </c>
      <c r="D86" t="s">
        <v>82</v>
      </c>
      <c r="E86" t="str">
        <f t="shared" si="1"/>
        <v>Pre-sorted bin Plastic PVC - 3 - Rigid New PVC product</v>
      </c>
      <c r="F86" s="40">
        <v>4</v>
      </c>
    </row>
    <row r="87" spans="1:6">
      <c r="A87" t="s">
        <v>57</v>
      </c>
      <c r="B87" t="s">
        <v>77</v>
      </c>
      <c r="C87" t="s">
        <v>140</v>
      </c>
      <c r="D87" t="s">
        <v>70</v>
      </c>
      <c r="E87" t="str">
        <f t="shared" si="1"/>
        <v>Pre-sorted bin Plastic PVC - 3 - Rigid Downcycled</v>
      </c>
      <c r="F87" s="40">
        <v>3</v>
      </c>
    </row>
    <row r="88" spans="1:6">
      <c r="A88" t="s">
        <v>57</v>
      </c>
      <c r="B88" t="s">
        <v>77</v>
      </c>
      <c r="C88" t="s">
        <v>140</v>
      </c>
      <c r="D88" t="s">
        <v>61</v>
      </c>
      <c r="E88" t="str">
        <f t="shared" si="1"/>
        <v>Pre-sorted bin Plastic PVC - 3 - Rigid Burnt</v>
      </c>
      <c r="F88" s="40">
        <v>0</v>
      </c>
    </row>
    <row r="89" spans="1:6">
      <c r="A89" t="s">
        <v>57</v>
      </c>
      <c r="B89" t="s">
        <v>77</v>
      </c>
      <c r="C89" t="s">
        <v>141</v>
      </c>
      <c r="D89" t="s">
        <v>82</v>
      </c>
      <c r="E89" t="str">
        <f t="shared" si="1"/>
        <v>Pre-sorted bin Plastic PVC - 3- Flexible New PVC product</v>
      </c>
      <c r="F89" s="40">
        <v>5</v>
      </c>
    </row>
    <row r="90" spans="1:6">
      <c r="A90" t="s">
        <v>57</v>
      </c>
      <c r="B90" t="s">
        <v>77</v>
      </c>
      <c r="C90" t="s">
        <v>141</v>
      </c>
      <c r="D90" t="s">
        <v>70</v>
      </c>
      <c r="E90" t="str">
        <f t="shared" si="1"/>
        <v>Pre-sorted bin Plastic PVC - 3- Flexible Downcycled</v>
      </c>
      <c r="F90" s="40">
        <v>4</v>
      </c>
    </row>
    <row r="91" spans="1:6">
      <c r="A91" t="s">
        <v>57</v>
      </c>
      <c r="B91" t="s">
        <v>77</v>
      </c>
      <c r="C91" t="s">
        <v>141</v>
      </c>
      <c r="D91" t="s">
        <v>61</v>
      </c>
      <c r="E91" t="str">
        <f t="shared" si="1"/>
        <v>Pre-sorted bin Plastic PVC - 3- Flexible Burnt</v>
      </c>
      <c r="F91" s="40">
        <v>0</v>
      </c>
    </row>
    <row r="92" spans="1:6">
      <c r="A92" t="s">
        <v>57</v>
      </c>
      <c r="B92" t="s">
        <v>77</v>
      </c>
      <c r="C92" t="s">
        <v>142</v>
      </c>
      <c r="D92" t="s">
        <v>83</v>
      </c>
      <c r="E92" t="str">
        <f t="shared" si="1"/>
        <v>Pre-sorted bin Plastic LDPE - 4 - Rigid New LDPE product</v>
      </c>
      <c r="F92" s="40">
        <v>4</v>
      </c>
    </row>
    <row r="93" spans="1:6">
      <c r="A93" t="s">
        <v>57</v>
      </c>
      <c r="B93" t="s">
        <v>77</v>
      </c>
      <c r="C93" t="s">
        <v>142</v>
      </c>
      <c r="D93" t="s">
        <v>70</v>
      </c>
      <c r="E93" t="str">
        <f t="shared" si="1"/>
        <v>Pre-sorted bin Plastic LDPE - 4 - Rigid Downcycled</v>
      </c>
      <c r="F93" s="40">
        <v>3</v>
      </c>
    </row>
    <row r="94" spans="1:6">
      <c r="A94" t="s">
        <v>57</v>
      </c>
      <c r="B94" t="s">
        <v>77</v>
      </c>
      <c r="C94" t="s">
        <v>142</v>
      </c>
      <c r="D94" t="s">
        <v>61</v>
      </c>
      <c r="E94" t="str">
        <f t="shared" si="1"/>
        <v>Pre-sorted bin Plastic LDPE - 4 - Rigid Burnt</v>
      </c>
      <c r="F94" s="40">
        <v>0</v>
      </c>
    </row>
    <row r="95" spans="1:6">
      <c r="A95" t="s">
        <v>57</v>
      </c>
      <c r="B95" t="s">
        <v>77</v>
      </c>
      <c r="C95" t="s">
        <v>143</v>
      </c>
      <c r="D95" t="s">
        <v>83</v>
      </c>
      <c r="E95" t="str">
        <f t="shared" si="1"/>
        <v>Pre-sorted bin Plastic LDPE - 4 - Flexible New LDPE product</v>
      </c>
      <c r="F95" s="40">
        <v>5</v>
      </c>
    </row>
    <row r="96" spans="1:6">
      <c r="A96" t="s">
        <v>57</v>
      </c>
      <c r="B96" t="s">
        <v>77</v>
      </c>
      <c r="C96" t="s">
        <v>143</v>
      </c>
      <c r="D96" t="s">
        <v>70</v>
      </c>
      <c r="E96" t="str">
        <f t="shared" si="1"/>
        <v>Pre-sorted bin Plastic LDPE - 4 - Flexible Downcycled</v>
      </c>
      <c r="F96" s="40">
        <v>4</v>
      </c>
    </row>
    <row r="97" spans="1:6">
      <c r="A97" t="s">
        <v>57</v>
      </c>
      <c r="B97" t="s">
        <v>77</v>
      </c>
      <c r="C97" t="s">
        <v>143</v>
      </c>
      <c r="D97" t="s">
        <v>61</v>
      </c>
      <c r="E97" t="str">
        <f t="shared" si="1"/>
        <v>Pre-sorted bin Plastic LDPE - 4 - Flexible Burnt</v>
      </c>
      <c r="F97" s="40">
        <v>0</v>
      </c>
    </row>
    <row r="98" spans="1:6">
      <c r="A98" t="s">
        <v>57</v>
      </c>
      <c r="B98" t="s">
        <v>77</v>
      </c>
      <c r="C98" t="s">
        <v>144</v>
      </c>
      <c r="D98" t="s">
        <v>145</v>
      </c>
      <c r="E98" t="str">
        <f t="shared" si="1"/>
        <v>Pre-sorted bin Plastic Polypropolene - 5 - Rigid New Polypropolene product</v>
      </c>
      <c r="F98" s="40">
        <v>4</v>
      </c>
    </row>
    <row r="99" spans="1:6">
      <c r="A99" t="s">
        <v>57</v>
      </c>
      <c r="B99" t="s">
        <v>77</v>
      </c>
      <c r="C99" t="s">
        <v>144</v>
      </c>
      <c r="D99" t="s">
        <v>70</v>
      </c>
      <c r="E99" t="str">
        <f t="shared" si="1"/>
        <v>Pre-sorted bin Plastic Polypropolene - 5 - Rigid Downcycled</v>
      </c>
      <c r="F99" s="40">
        <v>3</v>
      </c>
    </row>
    <row r="100" spans="1:6">
      <c r="A100" t="s">
        <v>57</v>
      </c>
      <c r="B100" t="s">
        <v>77</v>
      </c>
      <c r="C100" t="s">
        <v>144</v>
      </c>
      <c r="D100" t="s">
        <v>61</v>
      </c>
      <c r="E100" t="str">
        <f t="shared" si="1"/>
        <v>Pre-sorted bin Plastic Polypropolene - 5 - Rigid Burnt</v>
      </c>
      <c r="F100" s="40">
        <v>0</v>
      </c>
    </row>
    <row r="101" spans="1:6">
      <c r="A101" t="s">
        <v>57</v>
      </c>
      <c r="B101" t="s">
        <v>77</v>
      </c>
      <c r="C101" t="s">
        <v>146</v>
      </c>
      <c r="D101" t="s">
        <v>145</v>
      </c>
      <c r="E101" t="str">
        <f t="shared" si="1"/>
        <v>Pre-sorted bin Plastic Polypropolene - 5 - Flexible New Polypropolene product</v>
      </c>
      <c r="F101" s="40">
        <v>5</v>
      </c>
    </row>
    <row r="102" spans="1:6">
      <c r="A102" t="s">
        <v>57</v>
      </c>
      <c r="B102" t="s">
        <v>77</v>
      </c>
      <c r="C102" t="s">
        <v>146</v>
      </c>
      <c r="D102" t="s">
        <v>70</v>
      </c>
      <c r="E102" t="str">
        <f t="shared" si="1"/>
        <v>Pre-sorted bin Plastic Polypropolene - 5 - Flexible Downcycled</v>
      </c>
      <c r="F102" s="40">
        <v>4</v>
      </c>
    </row>
    <row r="103" spans="1:6">
      <c r="A103" t="s">
        <v>57</v>
      </c>
      <c r="B103" t="s">
        <v>77</v>
      </c>
      <c r="C103" t="s">
        <v>146</v>
      </c>
      <c r="D103" t="s">
        <v>61</v>
      </c>
      <c r="E103" t="str">
        <f t="shared" si="1"/>
        <v>Pre-sorted bin Plastic Polypropolene - 5 - Flexible Burnt</v>
      </c>
      <c r="F103" s="40">
        <v>0</v>
      </c>
    </row>
    <row r="104" spans="1:6">
      <c r="A104" t="s">
        <v>57</v>
      </c>
      <c r="B104" t="s">
        <v>77</v>
      </c>
      <c r="C104" t="s">
        <v>147</v>
      </c>
      <c r="D104" t="s">
        <v>148</v>
      </c>
      <c r="E104" t="str">
        <f t="shared" si="1"/>
        <v>Pre-sorted bin Plastic Polystyrene - 6 - Rigid New Polystyrene product</v>
      </c>
      <c r="F104" s="40">
        <v>4</v>
      </c>
    </row>
    <row r="105" spans="1:6">
      <c r="A105" t="s">
        <v>57</v>
      </c>
      <c r="B105" t="s">
        <v>77</v>
      </c>
      <c r="C105" t="s">
        <v>147</v>
      </c>
      <c r="D105" t="s">
        <v>70</v>
      </c>
      <c r="E105" t="str">
        <f t="shared" si="1"/>
        <v>Pre-sorted bin Plastic Polystyrene - 6 - Rigid Downcycled</v>
      </c>
      <c r="F105" s="40">
        <v>3</v>
      </c>
    </row>
    <row r="106" spans="1:6">
      <c r="A106" t="s">
        <v>57</v>
      </c>
      <c r="B106" t="s">
        <v>77</v>
      </c>
      <c r="C106" t="s">
        <v>147</v>
      </c>
      <c r="D106" t="s">
        <v>61</v>
      </c>
      <c r="E106" t="str">
        <f t="shared" si="1"/>
        <v>Pre-sorted bin Plastic Polystyrene - 6 - Rigid Burnt</v>
      </c>
      <c r="F106" s="40">
        <v>0</v>
      </c>
    </row>
    <row r="107" spans="1:6">
      <c r="A107" t="s">
        <v>57</v>
      </c>
      <c r="B107" t="s">
        <v>77</v>
      </c>
      <c r="C107" t="s">
        <v>149</v>
      </c>
      <c r="D107" t="s">
        <v>148</v>
      </c>
      <c r="E107" t="str">
        <f t="shared" si="1"/>
        <v>Pre-sorted bin Plastic Polystyrene - 6 - Expanded New Polystyrene product</v>
      </c>
      <c r="F107" s="40">
        <v>5</v>
      </c>
    </row>
    <row r="108" spans="1:6">
      <c r="A108" t="s">
        <v>57</v>
      </c>
      <c r="B108" t="s">
        <v>77</v>
      </c>
      <c r="C108" t="s">
        <v>149</v>
      </c>
      <c r="D108" t="s">
        <v>70</v>
      </c>
      <c r="E108" t="str">
        <f t="shared" si="1"/>
        <v>Pre-sorted bin Plastic Polystyrene - 6 - Expanded Downcycled</v>
      </c>
      <c r="F108" s="40">
        <v>4</v>
      </c>
    </row>
    <row r="109" spans="1:6">
      <c r="A109" t="s">
        <v>57</v>
      </c>
      <c r="B109" t="s">
        <v>77</v>
      </c>
      <c r="C109" t="s">
        <v>149</v>
      </c>
      <c r="D109" t="s">
        <v>61</v>
      </c>
      <c r="E109" t="str">
        <f t="shared" si="1"/>
        <v>Pre-sorted bin Plastic Polystyrene - 6 - Expanded Burnt</v>
      </c>
      <c r="F109" s="40">
        <v>0</v>
      </c>
    </row>
    <row r="110" spans="1:6">
      <c r="A110" t="s">
        <v>57</v>
      </c>
      <c r="B110" t="s">
        <v>77</v>
      </c>
      <c r="C110" t="s">
        <v>87</v>
      </c>
      <c r="D110" t="s">
        <v>70</v>
      </c>
      <c r="E110" t="str">
        <f t="shared" si="1"/>
        <v>Pre-sorted bin Plastic Other - 7 Downcycled</v>
      </c>
      <c r="F110" s="40">
        <v>3</v>
      </c>
    </row>
    <row r="111" spans="1:6">
      <c r="A111" t="s">
        <v>57</v>
      </c>
      <c r="B111" t="s">
        <v>77</v>
      </c>
      <c r="C111" t="s">
        <v>87</v>
      </c>
      <c r="D111" t="s">
        <v>61</v>
      </c>
      <c r="E111" t="str">
        <f t="shared" si="1"/>
        <v>Pre-sorted bin Plastic Other - 7 Burnt</v>
      </c>
      <c r="F111" s="40">
        <v>0</v>
      </c>
    </row>
    <row r="112" spans="1:6">
      <c r="A112" t="s">
        <v>57</v>
      </c>
      <c r="B112" t="s">
        <v>77</v>
      </c>
      <c r="C112" t="s">
        <v>88</v>
      </c>
      <c r="D112" t="s">
        <v>70</v>
      </c>
      <c r="E112" t="str">
        <f t="shared" si="1"/>
        <v>Pre-sorted bin Plastic Mixed bale Downcycled</v>
      </c>
      <c r="F112" s="40">
        <v>3</v>
      </c>
    </row>
    <row r="113" spans="1:6">
      <c r="A113" t="s">
        <v>57</v>
      </c>
      <c r="B113" t="s">
        <v>77</v>
      </c>
      <c r="C113" t="s">
        <v>88</v>
      </c>
      <c r="D113" t="s">
        <v>61</v>
      </c>
      <c r="E113" t="str">
        <f t="shared" si="1"/>
        <v>Pre-sorted bin Plastic Mixed bale Burnt</v>
      </c>
      <c r="F113" s="40">
        <v>0</v>
      </c>
    </row>
    <row r="114" spans="1:6">
      <c r="A114" t="s">
        <v>57</v>
      </c>
      <c r="B114" t="s">
        <v>77</v>
      </c>
      <c r="C114" t="s">
        <v>89</v>
      </c>
      <c r="D114" t="s">
        <v>86</v>
      </c>
      <c r="E114" t="str">
        <f t="shared" si="1"/>
        <v>Pre-sorted bin Plastic Soft plastic - colour sorted New soft plastic product</v>
      </c>
      <c r="F114" s="40">
        <v>5</v>
      </c>
    </row>
    <row r="115" spans="1:6">
      <c r="A115" t="s">
        <v>57</v>
      </c>
      <c r="B115" t="s">
        <v>77</v>
      </c>
      <c r="C115" t="s">
        <v>89</v>
      </c>
      <c r="D115" t="s">
        <v>70</v>
      </c>
      <c r="E115" t="str">
        <f t="shared" si="1"/>
        <v>Pre-sorted bin Plastic Soft plastic - colour sorted Downcycled</v>
      </c>
      <c r="F115" s="40">
        <v>4</v>
      </c>
    </row>
    <row r="116" spans="1:6">
      <c r="A116" t="s">
        <v>57</v>
      </c>
      <c r="B116" t="s">
        <v>77</v>
      </c>
      <c r="C116" t="s">
        <v>89</v>
      </c>
      <c r="D116" t="s">
        <v>61</v>
      </c>
      <c r="E116" t="str">
        <f t="shared" si="1"/>
        <v>Pre-sorted bin Plastic Soft plastic - colour sorted Burnt</v>
      </c>
      <c r="F116" s="40">
        <v>0</v>
      </c>
    </row>
    <row r="117" spans="1:6">
      <c r="A117" t="s">
        <v>57</v>
      </c>
      <c r="B117" t="s">
        <v>77</v>
      </c>
      <c r="C117" t="s">
        <v>90</v>
      </c>
      <c r="D117" t="s">
        <v>70</v>
      </c>
      <c r="E117" t="str">
        <f t="shared" si="1"/>
        <v>Pre-sorted bin Plastic Soft plastic - mixed Downcycled</v>
      </c>
      <c r="F117" s="40">
        <v>4</v>
      </c>
    </row>
    <row r="118" spans="1:6">
      <c r="A118" t="s">
        <v>57</v>
      </c>
      <c r="B118" t="s">
        <v>77</v>
      </c>
      <c r="C118" t="s">
        <v>90</v>
      </c>
      <c r="D118" t="s">
        <v>61</v>
      </c>
      <c r="E118" t="str">
        <f t="shared" si="1"/>
        <v>Pre-sorted bin Plastic Soft plastic - mixed Burnt</v>
      </c>
      <c r="F118" s="40">
        <v>0</v>
      </c>
    </row>
    <row r="119" spans="1:6">
      <c r="A119" t="s">
        <v>57</v>
      </c>
      <c r="B119" t="s">
        <v>77</v>
      </c>
      <c r="C119" t="s">
        <v>91</v>
      </c>
      <c r="D119" t="s">
        <v>70</v>
      </c>
      <c r="E119" t="str">
        <f t="shared" si="1"/>
        <v>Pre-sorted bin Plastic Rigid plastic - mixed Downcycled</v>
      </c>
      <c r="F119" s="40">
        <v>3</v>
      </c>
    </row>
    <row r="120" spans="1:6">
      <c r="A120" t="s">
        <v>57</v>
      </c>
      <c r="B120" t="s">
        <v>77</v>
      </c>
      <c r="C120" t="s">
        <v>91</v>
      </c>
      <c r="D120" t="s">
        <v>61</v>
      </c>
      <c r="E120" t="str">
        <f t="shared" si="1"/>
        <v>Pre-sorted bin Plastic Rigid plastic - mixed Burnt</v>
      </c>
      <c r="F120" s="40">
        <v>0</v>
      </c>
    </row>
    <row r="121" spans="1:6">
      <c r="A121" t="s">
        <v>57</v>
      </c>
      <c r="B121" t="s">
        <v>71</v>
      </c>
      <c r="C121" t="s">
        <v>72</v>
      </c>
      <c r="D121" t="s">
        <v>161</v>
      </c>
      <c r="E121" t="str">
        <f t="shared" si="1"/>
        <v>Pre-sorted bin Glass Containers re-used</v>
      </c>
      <c r="F121" s="40">
        <v>5</v>
      </c>
    </row>
    <row r="122" spans="1:6">
      <c r="A122" t="s">
        <v>57</v>
      </c>
      <c r="B122" t="s">
        <v>71</v>
      </c>
      <c r="C122" t="s">
        <v>72</v>
      </c>
      <c r="D122" t="s">
        <v>73</v>
      </c>
      <c r="E122" t="str">
        <f t="shared" si="1"/>
        <v>Pre-sorted bin Glass Containers New glass container product</v>
      </c>
      <c r="F122" s="40">
        <v>4</v>
      </c>
    </row>
    <row r="123" spans="1:6">
      <c r="A123" t="s">
        <v>57</v>
      </c>
      <c r="B123" t="s">
        <v>71</v>
      </c>
      <c r="C123" t="s">
        <v>72</v>
      </c>
      <c r="D123" t="s">
        <v>75</v>
      </c>
      <c r="E123" t="str">
        <f t="shared" si="1"/>
        <v>Pre-sorted bin Glass Containers Crushed for sand replacement</v>
      </c>
      <c r="F123" s="40">
        <v>3</v>
      </c>
    </row>
    <row r="124" spans="1:6">
      <c r="A124" t="s">
        <v>57</v>
      </c>
      <c r="B124" t="s">
        <v>71</v>
      </c>
      <c r="C124" t="s">
        <v>74</v>
      </c>
      <c r="D124" t="s">
        <v>75</v>
      </c>
      <c r="E124" t="str">
        <f t="shared" si="1"/>
        <v>Pre-sorted bin Glass Crushed Crushed for sand replacement</v>
      </c>
      <c r="F124" s="40">
        <v>3</v>
      </c>
    </row>
    <row r="125" spans="1:6">
      <c r="A125" t="s">
        <v>57</v>
      </c>
      <c r="B125" t="s">
        <v>123</v>
      </c>
      <c r="C125" t="s">
        <v>124</v>
      </c>
      <c r="D125" t="s">
        <v>150</v>
      </c>
      <c r="E125" t="str">
        <f t="shared" si="1"/>
        <v>Pre-sorted bin Metals Aluminium New Aluminium product</v>
      </c>
      <c r="F125" s="40">
        <v>4</v>
      </c>
    </row>
    <row r="126" spans="1:6">
      <c r="A126" t="s">
        <v>57</v>
      </c>
      <c r="B126" t="s">
        <v>123</v>
      </c>
      <c r="C126" t="s">
        <v>126</v>
      </c>
      <c r="D126" t="s">
        <v>151</v>
      </c>
      <c r="E126" t="str">
        <f t="shared" si="1"/>
        <v>Pre-sorted bin Metals Ferrous metals New Ferrous metals product</v>
      </c>
      <c r="F126" s="40">
        <v>4</v>
      </c>
    </row>
    <row r="127" spans="1:6">
      <c r="A127" t="s">
        <v>57</v>
      </c>
      <c r="B127" t="s">
        <v>123</v>
      </c>
      <c r="C127" t="s">
        <v>128</v>
      </c>
      <c r="D127" t="s">
        <v>152</v>
      </c>
      <c r="E127" t="str">
        <f t="shared" si="1"/>
        <v>Pre-sorted bin Metals Metals - other New Metals - other product</v>
      </c>
      <c r="F127" s="40">
        <v>4</v>
      </c>
    </row>
    <row r="128" spans="1:6">
      <c r="A128" t="s">
        <v>57</v>
      </c>
      <c r="B128" t="s">
        <v>92</v>
      </c>
      <c r="C128" t="s">
        <v>93</v>
      </c>
      <c r="D128" t="s">
        <v>94</v>
      </c>
      <c r="E128" t="str">
        <f t="shared" si="1"/>
        <v>Pre-sorted bin Paper/cardboard Paper sorted by grade New paper product (for that grade)</v>
      </c>
      <c r="F128" s="40">
        <v>5</v>
      </c>
    </row>
    <row r="129" spans="1:6">
      <c r="A129" t="s">
        <v>57</v>
      </c>
      <c r="B129" t="s">
        <v>92</v>
      </c>
      <c r="C129" t="s">
        <v>93</v>
      </c>
      <c r="D129" t="s">
        <v>96</v>
      </c>
      <c r="E129" t="str">
        <f t="shared" si="1"/>
        <v>Pre-sorted bin Paper/cardboard Paper sorted by grade New mixed paper grade product</v>
      </c>
      <c r="F129" s="40">
        <v>5</v>
      </c>
    </row>
    <row r="130" spans="1:6">
      <c r="A130" t="s">
        <v>57</v>
      </c>
      <c r="B130" t="s">
        <v>92</v>
      </c>
      <c r="C130" t="s">
        <v>93</v>
      </c>
      <c r="D130" t="s">
        <v>153</v>
      </c>
      <c r="E130" t="str">
        <f t="shared" ref="E130:E193" si="2">A130&amp;" "&amp;B130&amp;" "&amp;C130&amp;" "&amp;D130</f>
        <v>Pre-sorted bin Paper/cardboard Paper sorted by grade used in compost or other organics process</v>
      </c>
      <c r="F130" s="40">
        <v>5</v>
      </c>
    </row>
    <row r="131" spans="1:6">
      <c r="A131" t="s">
        <v>57</v>
      </c>
      <c r="B131" t="s">
        <v>92</v>
      </c>
      <c r="C131" t="s">
        <v>93</v>
      </c>
      <c r="D131" t="s">
        <v>61</v>
      </c>
      <c r="E131" t="str">
        <f t="shared" si="2"/>
        <v>Pre-sorted bin Paper/cardboard Paper sorted by grade Burnt</v>
      </c>
      <c r="F131" s="40">
        <v>0</v>
      </c>
    </row>
    <row r="132" spans="1:6">
      <c r="A132" t="s">
        <v>57</v>
      </c>
      <c r="B132" t="s">
        <v>92</v>
      </c>
      <c r="C132" t="s">
        <v>95</v>
      </c>
      <c r="D132" t="s">
        <v>98</v>
      </c>
      <c r="E132" t="str">
        <f t="shared" si="2"/>
        <v>Pre-sorted bin Paper/cardboard Cardboard sorted by grade New cardboard product (for that grade)</v>
      </c>
      <c r="F132" s="40">
        <v>5</v>
      </c>
    </row>
    <row r="133" spans="1:6">
      <c r="A133" t="s">
        <v>57</v>
      </c>
      <c r="B133" t="s">
        <v>92</v>
      </c>
      <c r="C133" t="s">
        <v>95</v>
      </c>
      <c r="D133" t="s">
        <v>100</v>
      </c>
      <c r="E133" t="str">
        <f t="shared" si="2"/>
        <v>Pre-sorted bin Paper/cardboard Cardboard sorted by grade New mixed cardboard grade product</v>
      </c>
      <c r="F133" s="40">
        <v>5</v>
      </c>
    </row>
    <row r="134" spans="1:6">
      <c r="A134" t="s">
        <v>57</v>
      </c>
      <c r="B134" t="s">
        <v>92</v>
      </c>
      <c r="C134" t="s">
        <v>154</v>
      </c>
      <c r="D134" t="s">
        <v>153</v>
      </c>
      <c r="E134" t="str">
        <f t="shared" si="2"/>
        <v>Pre-sorted bin Paper/cardboard cardboard sorted by grade used in compost or other organics process</v>
      </c>
      <c r="F134" s="40">
        <v>5</v>
      </c>
    </row>
    <row r="135" spans="1:6">
      <c r="A135" t="s">
        <v>57</v>
      </c>
      <c r="B135" t="s">
        <v>92</v>
      </c>
      <c r="C135" t="s">
        <v>154</v>
      </c>
      <c r="D135" t="s">
        <v>61</v>
      </c>
      <c r="E135" t="str">
        <f t="shared" si="2"/>
        <v>Pre-sorted bin Paper/cardboard cardboard sorted by grade Burnt</v>
      </c>
      <c r="F135" s="40">
        <v>0</v>
      </c>
    </row>
    <row r="136" spans="1:6">
      <c r="A136" t="s">
        <v>57</v>
      </c>
      <c r="B136" t="s">
        <v>92</v>
      </c>
      <c r="C136" t="s">
        <v>155</v>
      </c>
      <c r="D136" t="s">
        <v>96</v>
      </c>
      <c r="E136" t="str">
        <f t="shared" si="2"/>
        <v>Pre-sorted bin Paper/cardboard mixed paper bale New mixed paper grade product</v>
      </c>
      <c r="F136" s="40">
        <v>5</v>
      </c>
    </row>
    <row r="137" spans="1:6">
      <c r="A137" t="s">
        <v>57</v>
      </c>
      <c r="B137" t="s">
        <v>92</v>
      </c>
      <c r="C137" t="s">
        <v>155</v>
      </c>
      <c r="D137" t="s">
        <v>153</v>
      </c>
      <c r="E137" t="str">
        <f t="shared" si="2"/>
        <v>Pre-sorted bin Paper/cardboard mixed paper bale used in compost or other organics process</v>
      </c>
      <c r="F137" s="40">
        <v>5</v>
      </c>
    </row>
    <row r="138" spans="1:6">
      <c r="A138" t="s">
        <v>57</v>
      </c>
      <c r="B138" t="s">
        <v>92</v>
      </c>
      <c r="C138" t="s">
        <v>155</v>
      </c>
      <c r="D138" t="s">
        <v>61</v>
      </c>
      <c r="E138" t="str">
        <f t="shared" si="2"/>
        <v>Pre-sorted bin Paper/cardboard mixed paper bale Burnt</v>
      </c>
      <c r="F138" s="40">
        <v>0</v>
      </c>
    </row>
    <row r="139" spans="1:6">
      <c r="A139" t="s">
        <v>57</v>
      </c>
      <c r="B139" t="s">
        <v>92</v>
      </c>
      <c r="C139" t="s">
        <v>97</v>
      </c>
      <c r="D139" t="s">
        <v>100</v>
      </c>
      <c r="E139" t="str">
        <f t="shared" si="2"/>
        <v>Pre-sorted bin Paper/cardboard Mixed cardboard bale New mixed cardboard grade product</v>
      </c>
      <c r="F139" s="40">
        <v>5</v>
      </c>
    </row>
    <row r="140" spans="1:6">
      <c r="A140" t="s">
        <v>57</v>
      </c>
      <c r="B140" t="s">
        <v>92</v>
      </c>
      <c r="C140" t="s">
        <v>156</v>
      </c>
      <c r="D140" t="s">
        <v>153</v>
      </c>
      <c r="E140" t="str">
        <f t="shared" si="2"/>
        <v>Pre-sorted bin Paper/cardboard mixed cardboard bale used in compost or other organics process</v>
      </c>
      <c r="F140" s="40">
        <v>5</v>
      </c>
    </row>
    <row r="141" spans="1:6">
      <c r="A141" t="s">
        <v>57</v>
      </c>
      <c r="B141" t="s">
        <v>92</v>
      </c>
      <c r="C141" t="s">
        <v>156</v>
      </c>
      <c r="D141" t="s">
        <v>61</v>
      </c>
      <c r="E141" t="str">
        <f t="shared" si="2"/>
        <v>Pre-sorted bin Paper/cardboard mixed cardboard bale Burnt</v>
      </c>
      <c r="F141" s="40">
        <v>0</v>
      </c>
    </row>
    <row r="142" spans="1:6">
      <c r="A142" t="s">
        <v>57</v>
      </c>
      <c r="B142" t="s">
        <v>92</v>
      </c>
      <c r="C142" t="s">
        <v>99</v>
      </c>
      <c r="D142" t="s">
        <v>56</v>
      </c>
      <c r="E142" t="str">
        <f t="shared" si="2"/>
        <v>Pre-sorted bin Paper/cardboard Mixed paper and cardboard bale New mixed paper &amp; cardboard grade product</v>
      </c>
      <c r="F142" s="40">
        <v>5</v>
      </c>
    </row>
    <row r="143" spans="1:6">
      <c r="A143" t="s">
        <v>57</v>
      </c>
      <c r="B143" t="s">
        <v>92</v>
      </c>
      <c r="C143" t="s">
        <v>157</v>
      </c>
      <c r="D143" t="s">
        <v>153</v>
      </c>
      <c r="E143" t="str">
        <f t="shared" si="2"/>
        <v>Pre-sorted bin Paper/cardboard mixed paper and cardboard bale used in compost or other organics process</v>
      </c>
      <c r="F143" s="40">
        <v>5</v>
      </c>
    </row>
    <row r="144" spans="1:6">
      <c r="A144" t="s">
        <v>57</v>
      </c>
      <c r="B144" t="s">
        <v>92</v>
      </c>
      <c r="C144" t="s">
        <v>157</v>
      </c>
      <c r="D144" t="s">
        <v>61</v>
      </c>
      <c r="E144" t="str">
        <f t="shared" si="2"/>
        <v>Pre-sorted bin Paper/cardboard mixed paper and cardboard bale Burnt</v>
      </c>
      <c r="F144" s="40">
        <v>0</v>
      </c>
    </row>
    <row r="145" spans="1:6">
      <c r="A145" t="s">
        <v>57</v>
      </c>
      <c r="B145" t="s">
        <v>101</v>
      </c>
      <c r="C145" t="s">
        <v>162</v>
      </c>
      <c r="D145" t="s">
        <v>103</v>
      </c>
      <c r="E145" t="str">
        <f t="shared" si="2"/>
        <v>Pre-sorted bin Food waste mixed food waste Anaerobic digestion</v>
      </c>
      <c r="F145" s="40">
        <v>6</v>
      </c>
    </row>
    <row r="146" spans="1:6">
      <c r="A146" t="s">
        <v>57</v>
      </c>
      <c r="B146" t="s">
        <v>101</v>
      </c>
      <c r="C146" t="s">
        <v>162</v>
      </c>
      <c r="D146" t="s">
        <v>104</v>
      </c>
      <c r="E146" t="str">
        <f t="shared" si="2"/>
        <v>Pre-sorted bin Food waste mixed food waste Composted</v>
      </c>
      <c r="F146" s="40">
        <v>5</v>
      </c>
    </row>
    <row r="147" spans="1:6">
      <c r="A147" t="s">
        <v>57</v>
      </c>
      <c r="B147" t="s">
        <v>101</v>
      </c>
      <c r="C147" t="s">
        <v>162</v>
      </c>
      <c r="D147" t="s">
        <v>106</v>
      </c>
      <c r="E147" t="str">
        <f t="shared" si="2"/>
        <v>Pre-sorted bin Food waste mixed food waste Pre-treatment to sewer</v>
      </c>
      <c r="F147" s="40">
        <v>5</v>
      </c>
    </row>
    <row r="148" spans="1:6">
      <c r="A148" t="s">
        <v>57</v>
      </c>
      <c r="B148" t="s">
        <v>101</v>
      </c>
      <c r="C148" t="s">
        <v>162</v>
      </c>
      <c r="D148" t="s">
        <v>108</v>
      </c>
      <c r="E148" t="str">
        <f t="shared" si="2"/>
        <v>Pre-sorted bin Food waste mixed food waste On-site dehydrator then applied to land</v>
      </c>
      <c r="F148" s="40">
        <v>5</v>
      </c>
    </row>
    <row r="149" spans="1:6">
      <c r="A149" t="s">
        <v>57</v>
      </c>
      <c r="B149" t="s">
        <v>101</v>
      </c>
      <c r="C149" t="s">
        <v>162</v>
      </c>
      <c r="D149" t="s">
        <v>110</v>
      </c>
      <c r="E149" t="str">
        <f t="shared" si="2"/>
        <v>Pre-sorted bin Food waste mixed food waste On-site dehydrator then composted</v>
      </c>
      <c r="F149" s="40">
        <v>5</v>
      </c>
    </row>
    <row r="150" spans="1:6">
      <c r="A150" t="s">
        <v>57</v>
      </c>
      <c r="B150" t="s">
        <v>101</v>
      </c>
      <c r="C150" t="s">
        <v>162</v>
      </c>
      <c r="D150" t="s">
        <v>163</v>
      </c>
      <c r="E150" t="str">
        <f t="shared" si="2"/>
        <v>Pre-sorted bin Food waste mixed food waste Composted (soil improver/low-quality)</v>
      </c>
      <c r="F150" s="40">
        <v>3</v>
      </c>
    </row>
    <row r="151" spans="1:6">
      <c r="A151" t="s">
        <v>57</v>
      </c>
      <c r="B151" t="s">
        <v>101</v>
      </c>
      <c r="C151" t="s">
        <v>164</v>
      </c>
      <c r="D151" t="s">
        <v>165</v>
      </c>
      <c r="E151" t="str">
        <f t="shared" si="2"/>
        <v>Pre-sorted bin Food waste food donation service consumed by humans or animals. No industrial processing applied.</v>
      </c>
      <c r="F151" s="40">
        <v>6</v>
      </c>
    </row>
    <row r="152" spans="1:6">
      <c r="A152" t="s">
        <v>57</v>
      </c>
      <c r="B152" t="s">
        <v>101</v>
      </c>
      <c r="C152" t="s">
        <v>166</v>
      </c>
      <c r="D152" t="s">
        <v>167</v>
      </c>
      <c r="E152" t="str">
        <f t="shared" si="2"/>
        <v>Pre-sorted bin Food waste meat and bone collected for meat&amp;bone by-products</v>
      </c>
      <c r="F152" s="40">
        <v>5</v>
      </c>
    </row>
    <row r="153" spans="1:6">
      <c r="A153" t="s">
        <v>57</v>
      </c>
      <c r="B153" t="s">
        <v>101</v>
      </c>
      <c r="C153" t="s">
        <v>166</v>
      </c>
      <c r="D153" t="s">
        <v>104</v>
      </c>
      <c r="E153" t="str">
        <f t="shared" si="2"/>
        <v>Pre-sorted bin Food waste meat and bone Composted</v>
      </c>
      <c r="F153" s="40">
        <v>5</v>
      </c>
    </row>
    <row r="154" spans="1:6">
      <c r="A154" t="s">
        <v>57</v>
      </c>
      <c r="B154" t="s">
        <v>101</v>
      </c>
      <c r="C154" t="s">
        <v>168</v>
      </c>
      <c r="D154" t="s">
        <v>169</v>
      </c>
      <c r="E154" t="str">
        <f t="shared" si="2"/>
        <v>Pre-sorted bin Food waste fish waste collected for fish by-products</v>
      </c>
      <c r="F154" s="40">
        <v>5</v>
      </c>
    </row>
    <row r="155" spans="1:6">
      <c r="A155" t="s">
        <v>57</v>
      </c>
      <c r="B155" t="s">
        <v>101</v>
      </c>
      <c r="C155" t="s">
        <v>168</v>
      </c>
      <c r="D155" t="s">
        <v>104</v>
      </c>
      <c r="E155" t="str">
        <f t="shared" si="2"/>
        <v>Pre-sorted bin Food waste fish waste Composted</v>
      </c>
      <c r="F155" s="40">
        <v>5</v>
      </c>
    </row>
    <row r="156" spans="1:6">
      <c r="A156" t="s">
        <v>57</v>
      </c>
      <c r="B156" t="s">
        <v>101</v>
      </c>
      <c r="C156" t="s">
        <v>109</v>
      </c>
      <c r="D156" t="s">
        <v>114</v>
      </c>
      <c r="E156" t="str">
        <f t="shared" si="2"/>
        <v>Pre-sorted bin Food waste Cooking oil Biofuel - burnt</v>
      </c>
      <c r="F156" s="40">
        <v>1</v>
      </c>
    </row>
    <row r="157" spans="1:6">
      <c r="A157" t="s">
        <v>57</v>
      </c>
      <c r="B157" t="s">
        <v>101</v>
      </c>
      <c r="C157" t="s">
        <v>109</v>
      </c>
      <c r="D157" t="s">
        <v>115</v>
      </c>
      <c r="E157" t="str">
        <f t="shared" si="2"/>
        <v>Pre-sorted bin Food waste Cooking oil Stockfeed</v>
      </c>
      <c r="F157" s="40">
        <v>5</v>
      </c>
    </row>
    <row r="158" spans="1:6">
      <c r="A158" t="s">
        <v>57</v>
      </c>
      <c r="B158" t="s">
        <v>118</v>
      </c>
      <c r="C158" t="s">
        <v>170</v>
      </c>
      <c r="D158" t="s">
        <v>104</v>
      </c>
      <c r="E158" t="str">
        <f t="shared" si="2"/>
        <v>Pre-sorted bin Green waste/timber mixed garden and timber waste Composted</v>
      </c>
      <c r="F158" s="40">
        <v>5</v>
      </c>
    </row>
    <row r="159" spans="1:6">
      <c r="A159" t="s">
        <v>57</v>
      </c>
      <c r="B159" t="s">
        <v>118</v>
      </c>
      <c r="C159" t="s">
        <v>170</v>
      </c>
      <c r="D159" t="s">
        <v>120</v>
      </c>
      <c r="E159" t="str">
        <f t="shared" si="2"/>
        <v>Pre-sorted bin Green waste/timber mixed garden and timber waste Chipped and applied to land</v>
      </c>
      <c r="F159" s="40">
        <v>4</v>
      </c>
    </row>
    <row r="160" spans="1:6">
      <c r="A160" t="s">
        <v>57</v>
      </c>
      <c r="B160" t="s">
        <v>118</v>
      </c>
      <c r="C160" t="s">
        <v>170</v>
      </c>
      <c r="D160" t="s">
        <v>121</v>
      </c>
      <c r="E160" t="str">
        <f t="shared" si="2"/>
        <v>Pre-sorted bin Green waste/timber mixed garden and timber waste Chipped for wood by-products</v>
      </c>
      <c r="F160" s="40">
        <v>4</v>
      </c>
    </row>
    <row r="161" spans="1:6">
      <c r="A161" t="s">
        <v>57</v>
      </c>
      <c r="B161" t="s">
        <v>118</v>
      </c>
      <c r="C161" t="s">
        <v>170</v>
      </c>
      <c r="D161" t="s">
        <v>61</v>
      </c>
      <c r="E161" t="str">
        <f t="shared" si="2"/>
        <v>Pre-sorted bin Green waste/timber mixed garden and timber waste Burnt</v>
      </c>
      <c r="F161" s="40">
        <v>0</v>
      </c>
    </row>
    <row r="162" spans="1:6">
      <c r="A162" t="s">
        <v>57</v>
      </c>
      <c r="B162" t="s">
        <v>118</v>
      </c>
      <c r="C162" t="s">
        <v>171</v>
      </c>
      <c r="D162" t="s">
        <v>122</v>
      </c>
      <c r="E162" t="str">
        <f t="shared" si="2"/>
        <v>Pre-sorted bin Green waste/timber timber pallets Re-furbished</v>
      </c>
      <c r="F162" s="40">
        <v>6</v>
      </c>
    </row>
    <row r="163" spans="1:6">
      <c r="A163" t="s">
        <v>57</v>
      </c>
      <c r="B163" t="s">
        <v>118</v>
      </c>
      <c r="C163" t="s">
        <v>171</v>
      </c>
      <c r="D163" t="s">
        <v>120</v>
      </c>
      <c r="E163" t="str">
        <f t="shared" si="2"/>
        <v>Pre-sorted bin Green waste/timber timber pallets Chipped and applied to land</v>
      </c>
      <c r="F163" s="40">
        <v>4</v>
      </c>
    </row>
    <row r="164" spans="1:6">
      <c r="A164" t="s">
        <v>57</v>
      </c>
      <c r="B164" t="s">
        <v>118</v>
      </c>
      <c r="C164" t="s">
        <v>171</v>
      </c>
      <c r="D164" t="s">
        <v>121</v>
      </c>
      <c r="E164" t="str">
        <f t="shared" si="2"/>
        <v>Pre-sorted bin Green waste/timber timber pallets Chipped for wood by-products</v>
      </c>
      <c r="F164" s="40">
        <v>4</v>
      </c>
    </row>
    <row r="165" spans="1:6">
      <c r="A165" t="s">
        <v>57</v>
      </c>
      <c r="B165" t="s">
        <v>118</v>
      </c>
      <c r="C165" t="s">
        <v>171</v>
      </c>
      <c r="D165" t="s">
        <v>61</v>
      </c>
      <c r="E165" t="str">
        <f t="shared" si="2"/>
        <v>Pre-sorted bin Green waste/timber timber pallets Burnt</v>
      </c>
      <c r="F165" s="40">
        <v>0</v>
      </c>
    </row>
    <row r="166" spans="1:6">
      <c r="A166" t="s">
        <v>57</v>
      </c>
      <c r="B166" t="s">
        <v>49</v>
      </c>
      <c r="C166" t="s">
        <v>55</v>
      </c>
      <c r="D166" t="s">
        <v>56</v>
      </c>
      <c r="E166" t="str">
        <f t="shared" si="2"/>
        <v>Pre-sorted bin Composites Liquid paper board New mixed paper &amp; cardboard grade product</v>
      </c>
      <c r="F166" s="40">
        <v>4</v>
      </c>
    </row>
    <row r="167" spans="1:6">
      <c r="A167" t="s">
        <v>57</v>
      </c>
      <c r="B167" t="s">
        <v>49</v>
      </c>
      <c r="C167" t="s">
        <v>55</v>
      </c>
      <c r="D167" t="s">
        <v>153</v>
      </c>
      <c r="E167" t="str">
        <f t="shared" si="2"/>
        <v>Pre-sorted bin Composites Liquid paper board used in compost or other organics process</v>
      </c>
      <c r="F167" s="40">
        <v>4</v>
      </c>
    </row>
    <row r="168" spans="1:6">
      <c r="A168" t="s">
        <v>57</v>
      </c>
      <c r="B168" t="s">
        <v>49</v>
      </c>
      <c r="C168" t="s">
        <v>55</v>
      </c>
      <c r="D168" t="s">
        <v>60</v>
      </c>
      <c r="E168" t="str">
        <f t="shared" si="2"/>
        <v>Pre-sorted bin Composites Liquid paper board Converted to composite plastic product</v>
      </c>
      <c r="F168" s="40">
        <v>3</v>
      </c>
    </row>
    <row r="169" spans="1:6">
      <c r="A169" t="s">
        <v>57</v>
      </c>
      <c r="B169" t="s">
        <v>49</v>
      </c>
      <c r="C169" t="s">
        <v>55</v>
      </c>
      <c r="D169" t="s">
        <v>61</v>
      </c>
      <c r="E169" t="str">
        <f t="shared" si="2"/>
        <v>Pre-sorted bin Composites Liquid paper board Burnt</v>
      </c>
      <c r="F169" s="40">
        <v>0</v>
      </c>
    </row>
    <row r="170" spans="1:6">
      <c r="A170" t="s">
        <v>57</v>
      </c>
      <c r="B170" t="s">
        <v>49</v>
      </c>
      <c r="C170" t="s">
        <v>158</v>
      </c>
      <c r="D170" t="s">
        <v>56</v>
      </c>
      <c r="E170" t="str">
        <f t="shared" si="2"/>
        <v>Pre-sorted bin Composites coffee cups New mixed paper &amp; cardboard grade product</v>
      </c>
      <c r="F170" s="40">
        <v>5</v>
      </c>
    </row>
    <row r="171" spans="1:6">
      <c r="A171" t="s">
        <v>57</v>
      </c>
      <c r="B171" t="s">
        <v>49</v>
      </c>
      <c r="C171" t="s">
        <v>158</v>
      </c>
      <c r="D171" t="s">
        <v>153</v>
      </c>
      <c r="E171" t="str">
        <f t="shared" si="2"/>
        <v>Pre-sorted bin Composites coffee cups used in compost or other organics process</v>
      </c>
      <c r="F171" s="40">
        <v>4</v>
      </c>
    </row>
    <row r="172" spans="1:6">
      <c r="A172" t="s">
        <v>57</v>
      </c>
      <c r="B172" t="s">
        <v>49</v>
      </c>
      <c r="C172" t="s">
        <v>158</v>
      </c>
      <c r="D172" t="s">
        <v>60</v>
      </c>
      <c r="E172" t="str">
        <f t="shared" si="2"/>
        <v>Pre-sorted bin Composites coffee cups Converted to composite plastic product</v>
      </c>
      <c r="F172" s="40">
        <v>4</v>
      </c>
    </row>
    <row r="173" spans="1:6">
      <c r="A173" t="s">
        <v>57</v>
      </c>
      <c r="B173" t="s">
        <v>49</v>
      </c>
      <c r="C173" t="s">
        <v>158</v>
      </c>
      <c r="D173" t="s">
        <v>61</v>
      </c>
      <c r="E173" t="str">
        <f t="shared" si="2"/>
        <v>Pre-sorted bin Composites coffee cups Burnt</v>
      </c>
      <c r="F173" s="40">
        <v>0</v>
      </c>
    </row>
    <row r="174" spans="1:6">
      <c r="A174" t="s">
        <v>57</v>
      </c>
      <c r="B174" t="s">
        <v>172</v>
      </c>
      <c r="C174" t="s">
        <v>173</v>
      </c>
      <c r="D174" t="s">
        <v>65</v>
      </c>
      <c r="E174" t="str">
        <f t="shared" si="2"/>
        <v>Pre-sorted bin miscellaneous light globes Treated appropriately - licenced facility</v>
      </c>
      <c r="F174" s="40">
        <v>5</v>
      </c>
    </row>
    <row r="175" spans="1:6">
      <c r="A175" t="s">
        <v>57</v>
      </c>
      <c r="B175" t="s">
        <v>62</v>
      </c>
      <c r="C175" t="s">
        <v>174</v>
      </c>
      <c r="D175" t="s">
        <v>65</v>
      </c>
      <c r="E175" t="str">
        <f t="shared" si="2"/>
        <v>Pre-sorted bin e-waste batteries Treated appropriately - licenced facility</v>
      </c>
      <c r="F175" s="40">
        <v>5</v>
      </c>
    </row>
    <row r="176" spans="1:6">
      <c r="A176" t="s">
        <v>57</v>
      </c>
      <c r="B176" t="s">
        <v>62</v>
      </c>
      <c r="C176" t="s">
        <v>174</v>
      </c>
      <c r="D176" t="s">
        <v>67</v>
      </c>
      <c r="E176" t="str">
        <f t="shared" si="2"/>
        <v>Pre-sorted bin e-waste batteries Incomplete supply chain information</v>
      </c>
      <c r="F176" s="40">
        <v>2</v>
      </c>
    </row>
    <row r="177" spans="1:6">
      <c r="A177" t="s">
        <v>57</v>
      </c>
      <c r="B177" t="s">
        <v>62</v>
      </c>
      <c r="C177" s="38" t="s">
        <v>175</v>
      </c>
      <c r="D177" t="s">
        <v>65</v>
      </c>
      <c r="E177" t="str">
        <f t="shared" si="2"/>
        <v>Pre-sorted bin e-waste e-waste as a bulk item Treated appropriately - licenced facility</v>
      </c>
      <c r="F177" s="40">
        <v>5</v>
      </c>
    </row>
    <row r="178" spans="1:6">
      <c r="A178" t="s">
        <v>57</v>
      </c>
      <c r="B178" t="s">
        <v>62</v>
      </c>
      <c r="C178" s="38" t="s">
        <v>175</v>
      </c>
      <c r="D178" t="s">
        <v>68</v>
      </c>
      <c r="E178" t="str">
        <f t="shared" si="2"/>
        <v>Pre-sorted bin e-waste e-waste as a bulk item Re-used/repaired</v>
      </c>
      <c r="F178" s="40">
        <v>6</v>
      </c>
    </row>
    <row r="179" spans="1:6">
      <c r="A179" t="s">
        <v>57</v>
      </c>
      <c r="B179" t="s">
        <v>62</v>
      </c>
      <c r="C179" s="38" t="s">
        <v>175</v>
      </c>
      <c r="D179" t="s">
        <v>67</v>
      </c>
      <c r="E179" t="str">
        <f t="shared" si="2"/>
        <v>Pre-sorted bin e-waste e-waste as a bulk item Incomplete supply chain information</v>
      </c>
      <c r="F179" s="40">
        <v>2</v>
      </c>
    </row>
    <row r="180" spans="1:6">
      <c r="A180" t="s">
        <v>57</v>
      </c>
      <c r="B180" t="s">
        <v>135</v>
      </c>
      <c r="C180" s="38" t="s">
        <v>176</v>
      </c>
      <c r="D180" t="s">
        <v>177</v>
      </c>
      <c r="E180" t="str">
        <f t="shared" si="2"/>
        <v>Pre-sorted bin Miscellaneous printer cartridges re-filled</v>
      </c>
      <c r="F180" s="40">
        <v>5</v>
      </c>
    </row>
    <row r="181" spans="1:6">
      <c r="A181" t="s">
        <v>57</v>
      </c>
      <c r="B181" t="s">
        <v>135</v>
      </c>
      <c r="C181" s="38" t="s">
        <v>176</v>
      </c>
      <c r="D181" t="s">
        <v>178</v>
      </c>
      <c r="E181" t="str">
        <f t="shared" si="2"/>
        <v>Pre-sorted bin Miscellaneous printer cartridges downcycled</v>
      </c>
      <c r="F181" s="40">
        <v>4</v>
      </c>
    </row>
    <row r="182" spans="1:6">
      <c r="A182" t="s">
        <v>57</v>
      </c>
      <c r="B182" t="s">
        <v>130</v>
      </c>
      <c r="C182" t="s">
        <v>131</v>
      </c>
      <c r="D182" t="s">
        <v>159</v>
      </c>
      <c r="E182" t="str">
        <f t="shared" si="2"/>
        <v>Pre-sorted bin Textiles Whole garment re-sold as whole garment/textile</v>
      </c>
      <c r="F182" s="40">
        <v>5</v>
      </c>
    </row>
    <row r="183" spans="1:6">
      <c r="A183" t="s">
        <v>57</v>
      </c>
      <c r="B183" t="s">
        <v>130</v>
      </c>
      <c r="C183" t="s">
        <v>131</v>
      </c>
      <c r="D183" t="s">
        <v>153</v>
      </c>
      <c r="E183" t="str">
        <f t="shared" si="2"/>
        <v>Pre-sorted bin Textiles Whole garment used in compost or other organics process</v>
      </c>
      <c r="F183" s="40">
        <v>4</v>
      </c>
    </row>
    <row r="184" spans="1:6">
      <c r="A184" t="s">
        <v>57</v>
      </c>
      <c r="B184" t="s">
        <v>130</v>
      </c>
      <c r="C184" t="s">
        <v>131</v>
      </c>
      <c r="D184" s="39" t="s">
        <v>160</v>
      </c>
      <c r="E184" t="str">
        <f t="shared" si="2"/>
        <v>Pre-sorted bin Textiles Whole garment shredded</v>
      </c>
      <c r="F184" s="40">
        <v>3</v>
      </c>
    </row>
    <row r="185" spans="1:6">
      <c r="A185" t="s">
        <v>57</v>
      </c>
      <c r="B185" t="s">
        <v>130</v>
      </c>
      <c r="C185" t="s">
        <v>133</v>
      </c>
      <c r="D185" t="s">
        <v>160</v>
      </c>
      <c r="E185" t="str">
        <f t="shared" si="2"/>
        <v>Pre-sorted bin Textiles Off-cuts shredded</v>
      </c>
      <c r="F185" s="40">
        <v>3</v>
      </c>
    </row>
    <row r="186" spans="1:6">
      <c r="A186" t="s">
        <v>57</v>
      </c>
      <c r="B186" t="s">
        <v>130</v>
      </c>
      <c r="C186" t="s">
        <v>133</v>
      </c>
      <c r="D186" t="s">
        <v>153</v>
      </c>
      <c r="E186" t="str">
        <f t="shared" si="2"/>
        <v>Pre-sorted bin Textiles Off-cuts used in compost or other organics process</v>
      </c>
      <c r="F186" s="40">
        <v>4</v>
      </c>
    </row>
    <row r="187" spans="1:6">
      <c r="A187" t="s">
        <v>179</v>
      </c>
      <c r="B187" t="s">
        <v>77</v>
      </c>
      <c r="C187" t="s">
        <v>78</v>
      </c>
      <c r="D187" t="s">
        <v>79</v>
      </c>
      <c r="E187" t="str">
        <f t="shared" si="2"/>
        <v>AWT or similar Plastic PET - 1 New PET product</v>
      </c>
      <c r="F187" s="40">
        <v>2</v>
      </c>
    </row>
    <row r="188" spans="1:6">
      <c r="A188" t="s">
        <v>179</v>
      </c>
      <c r="B188" t="s">
        <v>77</v>
      </c>
      <c r="C188" t="s">
        <v>78</v>
      </c>
      <c r="D188" t="s">
        <v>70</v>
      </c>
      <c r="E188" t="str">
        <f t="shared" si="2"/>
        <v>AWT or similar Plastic PET - 1 Downcycled</v>
      </c>
      <c r="F188" s="40">
        <v>1</v>
      </c>
    </row>
    <row r="189" spans="1:6">
      <c r="A189" t="s">
        <v>179</v>
      </c>
      <c r="B189" t="s">
        <v>77</v>
      </c>
      <c r="C189" t="s">
        <v>78</v>
      </c>
      <c r="D189" t="s">
        <v>61</v>
      </c>
      <c r="E189" t="str">
        <f t="shared" si="2"/>
        <v>AWT or similar Plastic PET - 1 Burnt</v>
      </c>
      <c r="F189" s="40">
        <v>0</v>
      </c>
    </row>
    <row r="190" spans="1:6">
      <c r="A190" t="s">
        <v>179</v>
      </c>
      <c r="B190" t="s">
        <v>77</v>
      </c>
      <c r="C190" t="s">
        <v>80</v>
      </c>
      <c r="D190" t="s">
        <v>81</v>
      </c>
      <c r="E190" t="str">
        <f t="shared" si="2"/>
        <v>AWT or similar Plastic HDPE - 2 New HDPE product</v>
      </c>
      <c r="F190" s="40">
        <v>2</v>
      </c>
    </row>
    <row r="191" spans="1:6">
      <c r="A191" t="s">
        <v>179</v>
      </c>
      <c r="B191" t="s">
        <v>77</v>
      </c>
      <c r="C191" t="s">
        <v>80</v>
      </c>
      <c r="D191" t="s">
        <v>70</v>
      </c>
      <c r="E191" t="str">
        <f t="shared" si="2"/>
        <v>AWT or similar Plastic HDPE - 2 Downcycled</v>
      </c>
      <c r="F191" s="40">
        <v>1</v>
      </c>
    </row>
    <row r="192" spans="1:6">
      <c r="A192" t="s">
        <v>179</v>
      </c>
      <c r="B192" t="s">
        <v>77</v>
      </c>
      <c r="C192" t="s">
        <v>80</v>
      </c>
      <c r="D192" t="s">
        <v>61</v>
      </c>
      <c r="E192" t="str">
        <f t="shared" si="2"/>
        <v>AWT or similar Plastic HDPE - 2 Burnt</v>
      </c>
      <c r="F192" s="40">
        <v>0</v>
      </c>
    </row>
    <row r="193" spans="1:6">
      <c r="A193" t="s">
        <v>179</v>
      </c>
      <c r="B193" t="s">
        <v>77</v>
      </c>
      <c r="C193" t="s">
        <v>140</v>
      </c>
      <c r="D193" t="s">
        <v>82</v>
      </c>
      <c r="E193" t="str">
        <f t="shared" si="2"/>
        <v>AWT or similar Plastic PVC - 3 - Rigid New PVC product</v>
      </c>
      <c r="F193" s="40">
        <v>2</v>
      </c>
    </row>
    <row r="194" spans="1:6">
      <c r="A194" t="s">
        <v>179</v>
      </c>
      <c r="B194" t="s">
        <v>77</v>
      </c>
      <c r="C194" t="s">
        <v>140</v>
      </c>
      <c r="D194" t="s">
        <v>70</v>
      </c>
      <c r="E194" t="str">
        <f t="shared" ref="E194:E257" si="3">A194&amp;" "&amp;B194&amp;" "&amp;C194&amp;" "&amp;D194</f>
        <v>AWT or similar Plastic PVC - 3 - Rigid Downcycled</v>
      </c>
      <c r="F194" s="40">
        <v>1</v>
      </c>
    </row>
    <row r="195" spans="1:6">
      <c r="A195" t="s">
        <v>179</v>
      </c>
      <c r="B195" t="s">
        <v>77</v>
      </c>
      <c r="C195" t="s">
        <v>140</v>
      </c>
      <c r="D195" t="s">
        <v>61</v>
      </c>
      <c r="E195" t="str">
        <f t="shared" si="3"/>
        <v>AWT or similar Plastic PVC - 3 - Rigid Burnt</v>
      </c>
      <c r="F195" s="40">
        <v>0</v>
      </c>
    </row>
    <row r="196" spans="1:6">
      <c r="A196" t="s">
        <v>179</v>
      </c>
      <c r="B196" t="s">
        <v>77</v>
      </c>
      <c r="C196" t="s">
        <v>141</v>
      </c>
      <c r="D196" t="s">
        <v>82</v>
      </c>
      <c r="E196" t="str">
        <f t="shared" si="3"/>
        <v>AWT or similar Plastic PVC - 3- Flexible New PVC product</v>
      </c>
      <c r="F196" s="40">
        <v>3</v>
      </c>
    </row>
    <row r="197" spans="1:6">
      <c r="A197" t="s">
        <v>179</v>
      </c>
      <c r="B197" t="s">
        <v>77</v>
      </c>
      <c r="C197" t="s">
        <v>141</v>
      </c>
      <c r="D197" t="s">
        <v>70</v>
      </c>
      <c r="E197" t="str">
        <f t="shared" si="3"/>
        <v>AWT or similar Plastic PVC - 3- Flexible Downcycled</v>
      </c>
      <c r="F197" s="40">
        <v>2</v>
      </c>
    </row>
    <row r="198" spans="1:6">
      <c r="A198" t="s">
        <v>179</v>
      </c>
      <c r="B198" t="s">
        <v>77</v>
      </c>
      <c r="C198" t="s">
        <v>141</v>
      </c>
      <c r="D198" t="s">
        <v>61</v>
      </c>
      <c r="E198" t="str">
        <f t="shared" si="3"/>
        <v>AWT or similar Plastic PVC - 3- Flexible Burnt</v>
      </c>
      <c r="F198" s="40">
        <v>0</v>
      </c>
    </row>
    <row r="199" spans="1:6">
      <c r="A199" t="s">
        <v>179</v>
      </c>
      <c r="B199" t="s">
        <v>77</v>
      </c>
      <c r="C199" t="s">
        <v>142</v>
      </c>
      <c r="D199" t="s">
        <v>83</v>
      </c>
      <c r="E199" t="str">
        <f t="shared" si="3"/>
        <v>AWT or similar Plastic LDPE - 4 - Rigid New LDPE product</v>
      </c>
      <c r="F199" s="40">
        <v>2</v>
      </c>
    </row>
    <row r="200" spans="1:6">
      <c r="A200" t="s">
        <v>179</v>
      </c>
      <c r="B200" t="s">
        <v>77</v>
      </c>
      <c r="C200" t="s">
        <v>142</v>
      </c>
      <c r="D200" t="s">
        <v>70</v>
      </c>
      <c r="E200" t="str">
        <f t="shared" si="3"/>
        <v>AWT or similar Plastic LDPE - 4 - Rigid Downcycled</v>
      </c>
      <c r="F200" s="40">
        <v>1</v>
      </c>
    </row>
    <row r="201" spans="1:6">
      <c r="A201" t="s">
        <v>179</v>
      </c>
      <c r="B201" t="s">
        <v>77</v>
      </c>
      <c r="C201" t="s">
        <v>142</v>
      </c>
      <c r="D201" t="s">
        <v>61</v>
      </c>
      <c r="E201" t="str">
        <f t="shared" si="3"/>
        <v>AWT or similar Plastic LDPE - 4 - Rigid Burnt</v>
      </c>
      <c r="F201" s="40">
        <v>0</v>
      </c>
    </row>
    <row r="202" spans="1:6">
      <c r="A202" t="s">
        <v>179</v>
      </c>
      <c r="B202" t="s">
        <v>77</v>
      </c>
      <c r="C202" t="s">
        <v>143</v>
      </c>
      <c r="D202" t="s">
        <v>83</v>
      </c>
      <c r="E202" t="str">
        <f t="shared" si="3"/>
        <v>AWT or similar Plastic LDPE - 4 - Flexible New LDPE product</v>
      </c>
      <c r="F202" s="40">
        <v>3</v>
      </c>
    </row>
    <row r="203" spans="1:6">
      <c r="A203" t="s">
        <v>179</v>
      </c>
      <c r="B203" t="s">
        <v>77</v>
      </c>
      <c r="C203" t="s">
        <v>143</v>
      </c>
      <c r="D203" t="s">
        <v>70</v>
      </c>
      <c r="E203" t="str">
        <f t="shared" si="3"/>
        <v>AWT or similar Plastic LDPE - 4 - Flexible Downcycled</v>
      </c>
      <c r="F203" s="40">
        <v>2</v>
      </c>
    </row>
    <row r="204" spans="1:6">
      <c r="A204" t="s">
        <v>179</v>
      </c>
      <c r="B204" t="s">
        <v>77</v>
      </c>
      <c r="C204" t="s">
        <v>143</v>
      </c>
      <c r="D204" t="s">
        <v>61</v>
      </c>
      <c r="E204" t="str">
        <f t="shared" si="3"/>
        <v>AWT or similar Plastic LDPE - 4 - Flexible Burnt</v>
      </c>
      <c r="F204" s="40">
        <v>0</v>
      </c>
    </row>
    <row r="205" spans="1:6">
      <c r="A205" t="s">
        <v>179</v>
      </c>
      <c r="B205" t="s">
        <v>77</v>
      </c>
      <c r="C205" t="s">
        <v>144</v>
      </c>
      <c r="D205" t="s">
        <v>145</v>
      </c>
      <c r="E205" t="str">
        <f t="shared" si="3"/>
        <v>AWT or similar Plastic Polypropolene - 5 - Rigid New Polypropolene product</v>
      </c>
      <c r="F205" s="40">
        <v>2</v>
      </c>
    </row>
    <row r="206" spans="1:6">
      <c r="A206" t="s">
        <v>179</v>
      </c>
      <c r="B206" t="s">
        <v>77</v>
      </c>
      <c r="C206" t="s">
        <v>144</v>
      </c>
      <c r="D206" t="s">
        <v>70</v>
      </c>
      <c r="E206" t="str">
        <f t="shared" si="3"/>
        <v>AWT or similar Plastic Polypropolene - 5 - Rigid Downcycled</v>
      </c>
      <c r="F206" s="40">
        <v>1</v>
      </c>
    </row>
    <row r="207" spans="1:6">
      <c r="A207" t="s">
        <v>179</v>
      </c>
      <c r="B207" t="s">
        <v>77</v>
      </c>
      <c r="C207" t="s">
        <v>144</v>
      </c>
      <c r="D207" t="s">
        <v>61</v>
      </c>
      <c r="E207" t="str">
        <f t="shared" si="3"/>
        <v>AWT or similar Plastic Polypropolene - 5 - Rigid Burnt</v>
      </c>
      <c r="F207" s="40">
        <v>0</v>
      </c>
    </row>
    <row r="208" spans="1:6">
      <c r="A208" t="s">
        <v>179</v>
      </c>
      <c r="B208" t="s">
        <v>77</v>
      </c>
      <c r="C208" t="s">
        <v>146</v>
      </c>
      <c r="D208" t="s">
        <v>145</v>
      </c>
      <c r="E208" t="str">
        <f t="shared" si="3"/>
        <v>AWT or similar Plastic Polypropolene - 5 - Flexible New Polypropolene product</v>
      </c>
      <c r="F208" s="40">
        <v>3</v>
      </c>
    </row>
    <row r="209" spans="1:6">
      <c r="A209" t="s">
        <v>179</v>
      </c>
      <c r="B209" t="s">
        <v>77</v>
      </c>
      <c r="C209" t="s">
        <v>146</v>
      </c>
      <c r="D209" t="s">
        <v>70</v>
      </c>
      <c r="E209" t="str">
        <f t="shared" si="3"/>
        <v>AWT or similar Plastic Polypropolene - 5 - Flexible Downcycled</v>
      </c>
      <c r="F209" s="40">
        <v>2</v>
      </c>
    </row>
    <row r="210" spans="1:6">
      <c r="A210" t="s">
        <v>179</v>
      </c>
      <c r="B210" t="s">
        <v>77</v>
      </c>
      <c r="C210" t="s">
        <v>146</v>
      </c>
      <c r="D210" t="s">
        <v>61</v>
      </c>
      <c r="E210" t="str">
        <f t="shared" si="3"/>
        <v>AWT or similar Plastic Polypropolene - 5 - Flexible Burnt</v>
      </c>
      <c r="F210" s="40">
        <v>0</v>
      </c>
    </row>
    <row r="211" spans="1:6">
      <c r="A211" t="s">
        <v>179</v>
      </c>
      <c r="B211" t="s">
        <v>77</v>
      </c>
      <c r="C211" t="s">
        <v>147</v>
      </c>
      <c r="D211" t="s">
        <v>148</v>
      </c>
      <c r="E211" t="str">
        <f t="shared" si="3"/>
        <v>AWT or similar Plastic Polystyrene - 6 - Rigid New Polystyrene product</v>
      </c>
      <c r="F211" s="40">
        <v>2</v>
      </c>
    </row>
    <row r="212" spans="1:6">
      <c r="A212" t="s">
        <v>179</v>
      </c>
      <c r="B212" t="s">
        <v>77</v>
      </c>
      <c r="C212" t="s">
        <v>147</v>
      </c>
      <c r="D212" t="s">
        <v>70</v>
      </c>
      <c r="E212" t="str">
        <f t="shared" si="3"/>
        <v>AWT or similar Plastic Polystyrene - 6 - Rigid Downcycled</v>
      </c>
      <c r="F212" s="40">
        <v>1</v>
      </c>
    </row>
    <row r="213" spans="1:6">
      <c r="A213" t="s">
        <v>179</v>
      </c>
      <c r="B213" t="s">
        <v>77</v>
      </c>
      <c r="C213" t="s">
        <v>147</v>
      </c>
      <c r="D213" t="s">
        <v>61</v>
      </c>
      <c r="E213" t="str">
        <f t="shared" si="3"/>
        <v>AWT or similar Plastic Polystyrene - 6 - Rigid Burnt</v>
      </c>
      <c r="F213" s="40">
        <v>0</v>
      </c>
    </row>
    <row r="214" spans="1:6">
      <c r="A214" t="s">
        <v>179</v>
      </c>
      <c r="B214" t="s">
        <v>77</v>
      </c>
      <c r="C214" t="s">
        <v>149</v>
      </c>
      <c r="D214" t="s">
        <v>148</v>
      </c>
      <c r="E214" t="str">
        <f t="shared" si="3"/>
        <v>AWT or similar Plastic Polystyrene - 6 - Expanded New Polystyrene product</v>
      </c>
      <c r="F214" s="40">
        <v>3</v>
      </c>
    </row>
    <row r="215" spans="1:6">
      <c r="A215" t="s">
        <v>179</v>
      </c>
      <c r="B215" t="s">
        <v>77</v>
      </c>
      <c r="C215" t="s">
        <v>149</v>
      </c>
      <c r="D215" t="s">
        <v>70</v>
      </c>
      <c r="E215" t="str">
        <f t="shared" si="3"/>
        <v>AWT or similar Plastic Polystyrene - 6 - Expanded Downcycled</v>
      </c>
      <c r="F215" s="40">
        <v>2</v>
      </c>
    </row>
    <row r="216" spans="1:6">
      <c r="A216" t="s">
        <v>179</v>
      </c>
      <c r="B216" t="s">
        <v>77</v>
      </c>
      <c r="C216" t="s">
        <v>149</v>
      </c>
      <c r="D216" t="s">
        <v>61</v>
      </c>
      <c r="E216" t="str">
        <f t="shared" si="3"/>
        <v>AWT or similar Plastic Polystyrene - 6 - Expanded Burnt</v>
      </c>
      <c r="F216" s="40">
        <v>0</v>
      </c>
    </row>
    <row r="217" spans="1:6">
      <c r="A217" t="s">
        <v>179</v>
      </c>
      <c r="B217" t="s">
        <v>77</v>
      </c>
      <c r="C217" t="s">
        <v>87</v>
      </c>
      <c r="D217" t="s">
        <v>70</v>
      </c>
      <c r="E217" t="str">
        <f t="shared" si="3"/>
        <v>AWT or similar Plastic Other - 7 Downcycled</v>
      </c>
      <c r="F217" s="40">
        <v>1</v>
      </c>
    </row>
    <row r="218" spans="1:6">
      <c r="A218" t="s">
        <v>179</v>
      </c>
      <c r="B218" t="s">
        <v>77</v>
      </c>
      <c r="C218" t="s">
        <v>87</v>
      </c>
      <c r="D218" t="s">
        <v>61</v>
      </c>
      <c r="E218" t="str">
        <f t="shared" si="3"/>
        <v>AWT or similar Plastic Other - 7 Burnt</v>
      </c>
      <c r="F218" s="40">
        <v>0</v>
      </c>
    </row>
    <row r="219" spans="1:6">
      <c r="A219" t="s">
        <v>179</v>
      </c>
      <c r="B219" t="s">
        <v>77</v>
      </c>
      <c r="C219" t="s">
        <v>88</v>
      </c>
      <c r="D219" t="s">
        <v>70</v>
      </c>
      <c r="E219" t="str">
        <f t="shared" si="3"/>
        <v>AWT or similar Plastic Mixed bale Downcycled</v>
      </c>
      <c r="F219" s="40">
        <v>1</v>
      </c>
    </row>
    <row r="220" spans="1:6">
      <c r="A220" t="s">
        <v>179</v>
      </c>
      <c r="B220" t="s">
        <v>77</v>
      </c>
      <c r="C220" t="s">
        <v>88</v>
      </c>
      <c r="D220" t="s">
        <v>61</v>
      </c>
      <c r="E220" t="str">
        <f t="shared" si="3"/>
        <v>AWT or similar Plastic Mixed bale Burnt</v>
      </c>
      <c r="F220" s="40">
        <v>0</v>
      </c>
    </row>
    <row r="221" spans="1:6">
      <c r="A221" t="s">
        <v>179</v>
      </c>
      <c r="B221" t="s">
        <v>77</v>
      </c>
      <c r="C221" t="s">
        <v>89</v>
      </c>
      <c r="D221" t="s">
        <v>86</v>
      </c>
      <c r="E221" t="str">
        <f t="shared" si="3"/>
        <v>AWT or similar Plastic Soft plastic - colour sorted New soft plastic product</v>
      </c>
      <c r="F221" s="40">
        <v>3</v>
      </c>
    </row>
    <row r="222" spans="1:6">
      <c r="A222" t="s">
        <v>179</v>
      </c>
      <c r="B222" t="s">
        <v>77</v>
      </c>
      <c r="C222" t="s">
        <v>89</v>
      </c>
      <c r="D222" t="s">
        <v>70</v>
      </c>
      <c r="E222" t="str">
        <f t="shared" si="3"/>
        <v>AWT or similar Plastic Soft plastic - colour sorted Downcycled</v>
      </c>
      <c r="F222" s="40">
        <v>2</v>
      </c>
    </row>
    <row r="223" spans="1:6">
      <c r="A223" t="s">
        <v>179</v>
      </c>
      <c r="B223" t="s">
        <v>77</v>
      </c>
      <c r="C223" t="s">
        <v>89</v>
      </c>
      <c r="D223" t="s">
        <v>61</v>
      </c>
      <c r="E223" t="str">
        <f t="shared" si="3"/>
        <v>AWT or similar Plastic Soft plastic - colour sorted Burnt</v>
      </c>
      <c r="F223" s="40">
        <v>0</v>
      </c>
    </row>
    <row r="224" spans="1:6">
      <c r="A224" t="s">
        <v>179</v>
      </c>
      <c r="B224" t="s">
        <v>77</v>
      </c>
      <c r="C224" t="s">
        <v>90</v>
      </c>
      <c r="D224" t="s">
        <v>70</v>
      </c>
      <c r="E224" t="str">
        <f t="shared" si="3"/>
        <v>AWT or similar Plastic Soft plastic - mixed Downcycled</v>
      </c>
      <c r="F224" s="40">
        <v>2</v>
      </c>
    </row>
    <row r="225" spans="1:6">
      <c r="A225" t="s">
        <v>179</v>
      </c>
      <c r="B225" t="s">
        <v>77</v>
      </c>
      <c r="C225" t="s">
        <v>90</v>
      </c>
      <c r="D225" t="s">
        <v>61</v>
      </c>
      <c r="E225" t="str">
        <f t="shared" si="3"/>
        <v>AWT or similar Plastic Soft plastic - mixed Burnt</v>
      </c>
      <c r="F225" s="40">
        <v>0</v>
      </c>
    </row>
    <row r="226" spans="1:6">
      <c r="A226" t="s">
        <v>179</v>
      </c>
      <c r="B226" t="s">
        <v>77</v>
      </c>
      <c r="C226" t="s">
        <v>91</v>
      </c>
      <c r="D226" t="s">
        <v>70</v>
      </c>
      <c r="E226" t="str">
        <f t="shared" si="3"/>
        <v>AWT or similar Plastic Rigid plastic - mixed Downcycled</v>
      </c>
      <c r="F226" s="40">
        <v>1</v>
      </c>
    </row>
    <row r="227" spans="1:6">
      <c r="A227" t="s">
        <v>179</v>
      </c>
      <c r="B227" t="s">
        <v>77</v>
      </c>
      <c r="C227" t="s">
        <v>91</v>
      </c>
      <c r="D227" t="s">
        <v>61</v>
      </c>
      <c r="E227" t="str">
        <f t="shared" si="3"/>
        <v>AWT or similar Plastic Rigid plastic - mixed Burnt</v>
      </c>
      <c r="F227" s="40">
        <v>0</v>
      </c>
    </row>
    <row r="228" spans="1:6">
      <c r="A228" t="s">
        <v>179</v>
      </c>
      <c r="B228" t="s">
        <v>71</v>
      </c>
      <c r="C228" t="s">
        <v>72</v>
      </c>
      <c r="D228" t="s">
        <v>73</v>
      </c>
      <c r="E228" t="str">
        <f t="shared" si="3"/>
        <v>AWT or similar Glass Containers New glass container product</v>
      </c>
      <c r="F228" s="40">
        <v>2</v>
      </c>
    </row>
    <row r="229" spans="1:6">
      <c r="A229" t="s">
        <v>179</v>
      </c>
      <c r="B229" t="s">
        <v>71</v>
      </c>
      <c r="C229" t="s">
        <v>72</v>
      </c>
      <c r="D229" t="s">
        <v>75</v>
      </c>
      <c r="E229" t="str">
        <f t="shared" si="3"/>
        <v>AWT or similar Glass Containers Crushed for sand replacement</v>
      </c>
      <c r="F229" s="40">
        <v>1</v>
      </c>
    </row>
    <row r="230" spans="1:6">
      <c r="A230" t="s">
        <v>179</v>
      </c>
      <c r="B230" t="s">
        <v>71</v>
      </c>
      <c r="C230" t="s">
        <v>74</v>
      </c>
      <c r="D230" t="s">
        <v>75</v>
      </c>
      <c r="E230" t="str">
        <f t="shared" si="3"/>
        <v>AWT or similar Glass Crushed Crushed for sand replacement</v>
      </c>
      <c r="F230" s="40">
        <v>1</v>
      </c>
    </row>
    <row r="231" spans="1:6">
      <c r="A231" t="s">
        <v>179</v>
      </c>
      <c r="B231" t="s">
        <v>123</v>
      </c>
      <c r="C231" t="s">
        <v>124</v>
      </c>
      <c r="D231" t="s">
        <v>150</v>
      </c>
      <c r="E231" t="str">
        <f t="shared" si="3"/>
        <v>AWT or similar Metals Aluminium New Aluminium product</v>
      </c>
      <c r="F231" s="40">
        <v>2</v>
      </c>
    </row>
    <row r="232" spans="1:6">
      <c r="A232" t="s">
        <v>179</v>
      </c>
      <c r="B232" t="s">
        <v>123</v>
      </c>
      <c r="C232" t="s">
        <v>126</v>
      </c>
      <c r="D232" t="s">
        <v>151</v>
      </c>
      <c r="E232" t="str">
        <f t="shared" si="3"/>
        <v>AWT or similar Metals Ferrous metals New Ferrous metals product</v>
      </c>
      <c r="F232" s="40">
        <v>2</v>
      </c>
    </row>
    <row r="233" spans="1:6">
      <c r="A233" t="s">
        <v>179</v>
      </c>
      <c r="B233" t="s">
        <v>123</v>
      </c>
      <c r="C233" t="s">
        <v>128</v>
      </c>
      <c r="D233" t="s">
        <v>152</v>
      </c>
      <c r="E233" t="str">
        <f t="shared" si="3"/>
        <v>AWT or similar Metals Metals - other New Metals - other product</v>
      </c>
      <c r="F233" s="40">
        <v>2</v>
      </c>
    </row>
    <row r="234" spans="1:6">
      <c r="A234" t="s">
        <v>179</v>
      </c>
      <c r="B234" t="s">
        <v>92</v>
      </c>
      <c r="C234" t="s">
        <v>99</v>
      </c>
      <c r="D234" t="s">
        <v>56</v>
      </c>
      <c r="E234" t="str">
        <f t="shared" si="3"/>
        <v>AWT or similar Paper/cardboard Mixed paper and cardboard bale New mixed paper &amp; cardboard grade product</v>
      </c>
      <c r="F234" s="40">
        <v>3</v>
      </c>
    </row>
    <row r="235" spans="1:6">
      <c r="A235" t="s">
        <v>179</v>
      </c>
      <c r="B235" t="s">
        <v>92</v>
      </c>
      <c r="C235" t="s">
        <v>157</v>
      </c>
      <c r="D235" t="s">
        <v>153</v>
      </c>
      <c r="E235" t="str">
        <f t="shared" si="3"/>
        <v>AWT or similar Paper/cardboard mixed paper and cardboard bale used in compost or other organics process</v>
      </c>
      <c r="F235" s="40">
        <v>3</v>
      </c>
    </row>
    <row r="236" spans="1:6">
      <c r="A236" t="s">
        <v>179</v>
      </c>
      <c r="B236" t="s">
        <v>92</v>
      </c>
      <c r="C236" t="s">
        <v>157</v>
      </c>
      <c r="D236" t="s">
        <v>61</v>
      </c>
      <c r="E236" t="str">
        <f t="shared" si="3"/>
        <v>AWT or similar Paper/cardboard mixed paper and cardboard bale Burnt</v>
      </c>
      <c r="F236" s="40">
        <v>0</v>
      </c>
    </row>
    <row r="237" spans="1:6">
      <c r="A237" t="s">
        <v>179</v>
      </c>
      <c r="B237" t="s">
        <v>101</v>
      </c>
      <c r="C237" t="s">
        <v>162</v>
      </c>
      <c r="D237" t="s">
        <v>103</v>
      </c>
      <c r="E237" t="str">
        <f t="shared" si="3"/>
        <v>AWT or similar Food waste mixed food waste Anaerobic digestion</v>
      </c>
      <c r="F237" s="40">
        <v>4</v>
      </c>
    </row>
    <row r="238" spans="1:6">
      <c r="A238" t="s">
        <v>179</v>
      </c>
      <c r="B238" t="s">
        <v>101</v>
      </c>
      <c r="C238" t="s">
        <v>162</v>
      </c>
      <c r="D238" t="s">
        <v>163</v>
      </c>
      <c r="E238" t="str">
        <f t="shared" si="3"/>
        <v>AWT or similar Food waste mixed food waste Composted (soil improver/low-quality)</v>
      </c>
      <c r="F238" s="40">
        <v>1</v>
      </c>
    </row>
    <row r="239" spans="1:6">
      <c r="A239" t="s">
        <v>179</v>
      </c>
      <c r="B239" t="s">
        <v>118</v>
      </c>
      <c r="C239" t="s">
        <v>170</v>
      </c>
      <c r="D239" t="s">
        <v>120</v>
      </c>
      <c r="E239" t="str">
        <f t="shared" si="3"/>
        <v>AWT or similar Green waste/timber mixed garden and timber waste Chipped and applied to land</v>
      </c>
      <c r="F239" s="40">
        <v>2</v>
      </c>
    </row>
    <row r="240" spans="1:6">
      <c r="A240" t="s">
        <v>179</v>
      </c>
      <c r="B240" t="s">
        <v>118</v>
      </c>
      <c r="C240" t="s">
        <v>170</v>
      </c>
      <c r="D240" t="s">
        <v>121</v>
      </c>
      <c r="E240" t="str">
        <f t="shared" si="3"/>
        <v>AWT or similar Green waste/timber mixed garden and timber waste Chipped for wood by-products</v>
      </c>
      <c r="F240" s="40">
        <v>2</v>
      </c>
    </row>
    <row r="241" spans="1:6">
      <c r="A241" t="s">
        <v>179</v>
      </c>
      <c r="B241" t="s">
        <v>118</v>
      </c>
      <c r="C241" t="s">
        <v>170</v>
      </c>
      <c r="D241" t="s">
        <v>61</v>
      </c>
      <c r="E241" t="str">
        <f t="shared" si="3"/>
        <v>AWT or similar Green waste/timber mixed garden and timber waste Burnt</v>
      </c>
      <c r="F241" s="40">
        <v>0</v>
      </c>
    </row>
    <row r="242" spans="1:6">
      <c r="A242" t="s">
        <v>179</v>
      </c>
      <c r="B242" t="s">
        <v>118</v>
      </c>
      <c r="C242" t="s">
        <v>171</v>
      </c>
      <c r="D242" t="s">
        <v>122</v>
      </c>
      <c r="E242" t="str">
        <f t="shared" si="3"/>
        <v>AWT or similar Green waste/timber timber pallets Re-furbished</v>
      </c>
      <c r="F242" s="40">
        <v>4</v>
      </c>
    </row>
    <row r="243" spans="1:6">
      <c r="A243" t="s">
        <v>179</v>
      </c>
      <c r="B243" t="s">
        <v>118</v>
      </c>
      <c r="C243" t="s">
        <v>171</v>
      </c>
      <c r="D243" t="s">
        <v>120</v>
      </c>
      <c r="E243" t="str">
        <f t="shared" si="3"/>
        <v>AWT or similar Green waste/timber timber pallets Chipped and applied to land</v>
      </c>
      <c r="F243" s="40">
        <v>0</v>
      </c>
    </row>
    <row r="244" spans="1:6">
      <c r="A244" t="s">
        <v>179</v>
      </c>
      <c r="B244" t="s">
        <v>118</v>
      </c>
      <c r="C244" t="s">
        <v>171</v>
      </c>
      <c r="D244" t="s">
        <v>121</v>
      </c>
      <c r="E244" t="str">
        <f t="shared" si="3"/>
        <v>AWT or similar Green waste/timber timber pallets Chipped for wood by-products</v>
      </c>
      <c r="F244" s="40">
        <v>2</v>
      </c>
    </row>
    <row r="245" spans="1:6">
      <c r="A245" t="s">
        <v>179</v>
      </c>
      <c r="B245" t="s">
        <v>118</v>
      </c>
      <c r="C245" t="s">
        <v>171</v>
      </c>
      <c r="D245" t="s">
        <v>61</v>
      </c>
      <c r="E245" t="str">
        <f t="shared" si="3"/>
        <v>AWT or similar Green waste/timber timber pallets Burnt</v>
      </c>
      <c r="F245" s="40">
        <v>0</v>
      </c>
    </row>
    <row r="246" spans="1:6">
      <c r="A246" t="s">
        <v>179</v>
      </c>
      <c r="B246" t="s">
        <v>49</v>
      </c>
      <c r="C246" t="s">
        <v>55</v>
      </c>
      <c r="D246" t="s">
        <v>56</v>
      </c>
      <c r="E246" t="str">
        <f t="shared" si="3"/>
        <v>AWT or similar Composites Liquid paper board New mixed paper &amp; cardboard grade product</v>
      </c>
      <c r="F246" s="40">
        <v>2</v>
      </c>
    </row>
    <row r="247" spans="1:6">
      <c r="A247" t="s">
        <v>179</v>
      </c>
      <c r="B247" t="s">
        <v>49</v>
      </c>
      <c r="C247" t="s">
        <v>55</v>
      </c>
      <c r="D247" t="s">
        <v>153</v>
      </c>
      <c r="E247" t="str">
        <f t="shared" si="3"/>
        <v>AWT or similar Composites Liquid paper board used in compost or other organics process</v>
      </c>
      <c r="F247" s="40">
        <v>1</v>
      </c>
    </row>
    <row r="248" spans="1:6">
      <c r="A248" t="s">
        <v>179</v>
      </c>
      <c r="B248" t="s">
        <v>49</v>
      </c>
      <c r="C248" t="s">
        <v>55</v>
      </c>
      <c r="D248" t="s">
        <v>60</v>
      </c>
      <c r="E248" t="str">
        <f t="shared" si="3"/>
        <v>AWT or similar Composites Liquid paper board Converted to composite plastic product</v>
      </c>
      <c r="F248" s="40">
        <v>1</v>
      </c>
    </row>
    <row r="249" spans="1:6">
      <c r="A249" t="s">
        <v>179</v>
      </c>
      <c r="B249" t="s">
        <v>49</v>
      </c>
      <c r="C249" t="s">
        <v>55</v>
      </c>
      <c r="D249" t="s">
        <v>61</v>
      </c>
      <c r="E249" t="str">
        <f t="shared" si="3"/>
        <v>AWT or similar Composites Liquid paper board Burnt</v>
      </c>
      <c r="F249" s="40">
        <v>0</v>
      </c>
    </row>
    <row r="250" spans="1:6">
      <c r="A250" t="s">
        <v>179</v>
      </c>
      <c r="B250" t="s">
        <v>49</v>
      </c>
      <c r="C250" t="s">
        <v>158</v>
      </c>
      <c r="D250" t="s">
        <v>56</v>
      </c>
      <c r="E250" t="str">
        <f t="shared" si="3"/>
        <v>AWT or similar Composites coffee cups New mixed paper &amp; cardboard grade product</v>
      </c>
      <c r="F250" s="40">
        <v>3</v>
      </c>
    </row>
    <row r="251" spans="1:6">
      <c r="A251" t="s">
        <v>179</v>
      </c>
      <c r="B251" t="s">
        <v>49</v>
      </c>
      <c r="C251" t="s">
        <v>158</v>
      </c>
      <c r="D251" t="s">
        <v>153</v>
      </c>
      <c r="E251" t="str">
        <f t="shared" si="3"/>
        <v>AWT or similar Composites coffee cups used in compost or other organics process</v>
      </c>
      <c r="F251" s="40">
        <v>1</v>
      </c>
    </row>
    <row r="252" spans="1:6">
      <c r="A252" t="s">
        <v>179</v>
      </c>
      <c r="B252" t="s">
        <v>49</v>
      </c>
      <c r="C252" t="s">
        <v>158</v>
      </c>
      <c r="D252" t="s">
        <v>60</v>
      </c>
      <c r="E252" t="str">
        <f t="shared" si="3"/>
        <v>AWT or similar Composites coffee cups Converted to composite plastic product</v>
      </c>
      <c r="F252" s="40">
        <v>2</v>
      </c>
    </row>
    <row r="253" spans="1:6">
      <c r="A253" t="s">
        <v>179</v>
      </c>
      <c r="B253" t="s">
        <v>49</v>
      </c>
      <c r="C253" t="s">
        <v>158</v>
      </c>
      <c r="D253" t="s">
        <v>61</v>
      </c>
      <c r="E253" t="str">
        <f t="shared" si="3"/>
        <v>AWT or similar Composites coffee cups Burnt</v>
      </c>
      <c r="F253" s="40">
        <v>0</v>
      </c>
    </row>
    <row r="254" spans="1:6">
      <c r="A254" t="s">
        <v>57</v>
      </c>
      <c r="B254" t="s">
        <v>101</v>
      </c>
      <c r="C254" t="s">
        <v>180</v>
      </c>
      <c r="D254" t="s">
        <v>103</v>
      </c>
      <c r="E254" t="str">
        <f t="shared" si="3"/>
        <v>Pre-sorted bin Food waste compostable packaging Anaerobic digestion</v>
      </c>
      <c r="F254" s="40">
        <v>6</v>
      </c>
    </row>
    <row r="255" spans="1:6">
      <c r="A255" t="s">
        <v>57</v>
      </c>
      <c r="B255" t="s">
        <v>101</v>
      </c>
      <c r="C255" t="s">
        <v>180</v>
      </c>
      <c r="D255" t="s">
        <v>104</v>
      </c>
      <c r="E255" t="str">
        <f t="shared" si="3"/>
        <v>Pre-sorted bin Food waste compostable packaging Composted</v>
      </c>
      <c r="F255" s="40">
        <v>5</v>
      </c>
    </row>
    <row r="256" spans="1:6">
      <c r="A256" t="s">
        <v>57</v>
      </c>
      <c r="B256" t="s">
        <v>101</v>
      </c>
      <c r="C256" t="s">
        <v>180</v>
      </c>
      <c r="D256" t="s">
        <v>116</v>
      </c>
      <c r="E256" t="str">
        <f t="shared" si="3"/>
        <v>Pre-sorted bin Food waste compostable packaging Pre-treament to sewer</v>
      </c>
      <c r="F256" s="40">
        <v>5</v>
      </c>
    </row>
    <row r="257" spans="1:6">
      <c r="A257" t="s">
        <v>57</v>
      </c>
      <c r="B257" t="s">
        <v>101</v>
      </c>
      <c r="C257" t="s">
        <v>180</v>
      </c>
      <c r="D257" t="s">
        <v>117</v>
      </c>
      <c r="E257" t="str">
        <f t="shared" si="3"/>
        <v>Pre-sorted bin Food waste compostable packaging Composted (soil improver)</v>
      </c>
      <c r="F257" s="40">
        <v>3</v>
      </c>
    </row>
  </sheetData>
  <sheetProtection algorithmName="SHA-512" hashValue="+EFDJ0PxMPNqVzDV6e/SEqKdb1LedOjg9CYFApVCT3WKPtvAyloXL5OBvvNRzUtZYxakWE3ZJH0MKSVyLB/FAg==" saltValue="OcdOwviv3rugrhKgAW2+pg==" spinCount="100000" sheet="1" objects="1" scenarios="1"/>
  <conditionalFormatting sqref="F254:F257">
    <cfRule type="colorScale" priority="1">
      <colorScale>
        <cfvo type="min"/>
        <cfvo type="max"/>
        <color rgb="FFFFEF9C"/>
        <color rgb="FF63BE7B"/>
      </colorScale>
    </cfRule>
  </conditionalFormatting>
  <conditionalFormatting sqref="F2:F253">
    <cfRule type="colorScale" priority="2">
      <colorScale>
        <cfvo type="min"/>
        <cfvo type="max"/>
        <color rgb="FFFFEF9C"/>
        <color rgb="FF63BE7B"/>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2:I59"/>
  <sheetViews>
    <sheetView workbookViewId="0">
      <selection activeCell="M24" sqref="M24"/>
    </sheetView>
  </sheetViews>
  <sheetFormatPr defaultRowHeight="15"/>
  <cols>
    <col min="2" max="2" width="13" customWidth="1"/>
    <col min="4" max="4" width="22" customWidth="1"/>
    <col min="7" max="7" width="23.5703125" customWidth="1"/>
    <col min="8" max="8" width="14.7109375" customWidth="1"/>
  </cols>
  <sheetData>
    <row r="2" spans="2:9">
      <c r="B2" t="s">
        <v>181</v>
      </c>
      <c r="C2" s="1">
        <v>0.2</v>
      </c>
    </row>
    <row r="5" spans="2:9">
      <c r="B5" t="s">
        <v>182</v>
      </c>
      <c r="D5" t="s">
        <v>253</v>
      </c>
      <c r="G5" s="130" t="s">
        <v>325</v>
      </c>
      <c r="H5" t="s">
        <v>326</v>
      </c>
      <c r="I5" t="s">
        <v>185</v>
      </c>
    </row>
    <row r="6" spans="2:9">
      <c r="B6" t="s">
        <v>186</v>
      </c>
      <c r="D6" t="s">
        <v>183</v>
      </c>
      <c r="G6" t="s">
        <v>184</v>
      </c>
      <c r="H6" t="s">
        <v>189</v>
      </c>
      <c r="I6" t="s">
        <v>189</v>
      </c>
    </row>
    <row r="7" spans="2:9">
      <c r="B7" t="s">
        <v>190</v>
      </c>
      <c r="D7" t="s">
        <v>277</v>
      </c>
      <c r="G7" t="s">
        <v>188</v>
      </c>
      <c r="H7" t="s">
        <v>185</v>
      </c>
    </row>
    <row r="8" spans="2:9">
      <c r="B8" t="s">
        <v>193</v>
      </c>
      <c r="D8" t="s">
        <v>278</v>
      </c>
      <c r="G8" t="s">
        <v>192</v>
      </c>
      <c r="H8" t="s">
        <v>189</v>
      </c>
    </row>
    <row r="9" spans="2:9">
      <c r="B9" t="s">
        <v>196</v>
      </c>
      <c r="D9" t="s">
        <v>187</v>
      </c>
      <c r="G9" t="s">
        <v>195</v>
      </c>
      <c r="H9" t="s">
        <v>185</v>
      </c>
    </row>
    <row r="10" spans="2:9">
      <c r="B10" t="s">
        <v>198</v>
      </c>
      <c r="D10" t="s">
        <v>191</v>
      </c>
      <c r="G10" t="s">
        <v>197</v>
      </c>
      <c r="H10" t="s">
        <v>185</v>
      </c>
    </row>
    <row r="11" spans="2:9">
      <c r="B11" t="s">
        <v>199</v>
      </c>
      <c r="D11" t="s">
        <v>194</v>
      </c>
      <c r="G11" t="s">
        <v>318</v>
      </c>
      <c r="H11" t="s">
        <v>189</v>
      </c>
    </row>
    <row r="12" spans="2:9">
      <c r="B12" t="s">
        <v>201</v>
      </c>
      <c r="D12" t="s">
        <v>279</v>
      </c>
      <c r="G12" t="s">
        <v>319</v>
      </c>
      <c r="H12" t="s">
        <v>189</v>
      </c>
    </row>
    <row r="13" spans="2:9">
      <c r="B13" t="s">
        <v>203</v>
      </c>
      <c r="D13" t="s">
        <v>48</v>
      </c>
      <c r="G13" t="s">
        <v>320</v>
      </c>
      <c r="H13" t="s">
        <v>185</v>
      </c>
    </row>
    <row r="14" spans="2:9">
      <c r="B14" t="s">
        <v>204</v>
      </c>
      <c r="D14" t="s">
        <v>200</v>
      </c>
      <c r="G14" t="s">
        <v>321</v>
      </c>
      <c r="H14" t="s">
        <v>189</v>
      </c>
    </row>
    <row r="15" spans="2:9">
      <c r="B15" t="s">
        <v>205</v>
      </c>
      <c r="D15" t="s">
        <v>202</v>
      </c>
      <c r="G15" t="s">
        <v>322</v>
      </c>
      <c r="H15" t="s">
        <v>189</v>
      </c>
    </row>
    <row r="16" spans="2:9">
      <c r="B16" t="s">
        <v>206</v>
      </c>
      <c r="D16" t="s">
        <v>280</v>
      </c>
      <c r="G16" t="s">
        <v>323</v>
      </c>
      <c r="H16" t="s">
        <v>185</v>
      </c>
    </row>
    <row r="17" spans="4:8">
      <c r="D17" t="s">
        <v>63</v>
      </c>
      <c r="G17" t="s">
        <v>324</v>
      </c>
      <c r="H17" t="s">
        <v>189</v>
      </c>
    </row>
    <row r="18" spans="4:8">
      <c r="D18" t="s">
        <v>281</v>
      </c>
    </row>
    <row r="19" spans="4:8">
      <c r="D19" t="s">
        <v>282</v>
      </c>
    </row>
    <row r="20" spans="4:8">
      <c r="D20" t="s">
        <v>283</v>
      </c>
    </row>
    <row r="21" spans="4:8">
      <c r="D21" t="s">
        <v>71</v>
      </c>
    </row>
    <row r="22" spans="4:8">
      <c r="D22" t="s">
        <v>109</v>
      </c>
    </row>
    <row r="23" spans="4:8">
      <c r="D23" t="s">
        <v>284</v>
      </c>
    </row>
    <row r="24" spans="4:8">
      <c r="D24" t="s">
        <v>64</v>
      </c>
    </row>
    <row r="25" spans="4:8">
      <c r="D25" t="s">
        <v>285</v>
      </c>
    </row>
    <row r="26" spans="4:8">
      <c r="D26" t="s">
        <v>137</v>
      </c>
    </row>
    <row r="27" spans="4:8">
      <c r="D27" t="s">
        <v>286</v>
      </c>
    </row>
    <row r="28" spans="4:8">
      <c r="D28" t="s">
        <v>287</v>
      </c>
    </row>
    <row r="29" spans="4:8">
      <c r="D29" t="s">
        <v>288</v>
      </c>
    </row>
    <row r="30" spans="4:8">
      <c r="D30" t="s">
        <v>289</v>
      </c>
    </row>
    <row r="31" spans="4:8">
      <c r="D31" t="s">
        <v>290</v>
      </c>
    </row>
    <row r="32" spans="4:8">
      <c r="D32" t="s">
        <v>291</v>
      </c>
    </row>
    <row r="33" spans="4:4">
      <c r="D33" t="s">
        <v>292</v>
      </c>
    </row>
    <row r="34" spans="4:4">
      <c r="D34" t="s">
        <v>130</v>
      </c>
    </row>
    <row r="35" spans="4:4">
      <c r="D35" t="s">
        <v>293</v>
      </c>
    </row>
    <row r="36" spans="4:4">
      <c r="D36" t="s">
        <v>294</v>
      </c>
    </row>
    <row r="37" spans="4:4">
      <c r="D37" t="s">
        <v>295</v>
      </c>
    </row>
    <row r="38" spans="4:4">
      <c r="D38" t="s">
        <v>296</v>
      </c>
    </row>
    <row r="39" spans="4:4">
      <c r="D39" t="s">
        <v>297</v>
      </c>
    </row>
    <row r="40" spans="4:4">
      <c r="D40" t="s">
        <v>298</v>
      </c>
    </row>
    <row r="41" spans="4:4">
      <c r="D41" t="s">
        <v>299</v>
      </c>
    </row>
    <row r="42" spans="4:4">
      <c r="D42" t="s">
        <v>300</v>
      </c>
    </row>
    <row r="43" spans="4:4">
      <c r="D43" t="s">
        <v>301</v>
      </c>
    </row>
    <row r="44" spans="4:4">
      <c r="D44" t="s">
        <v>302</v>
      </c>
    </row>
    <row r="45" spans="4:4">
      <c r="D45" t="s">
        <v>303</v>
      </c>
    </row>
    <row r="46" spans="4:4">
      <c r="D46" t="s">
        <v>304</v>
      </c>
    </row>
    <row r="47" spans="4:4">
      <c r="D47" t="s">
        <v>305</v>
      </c>
    </row>
    <row r="48" spans="4:4">
      <c r="D48" t="s">
        <v>306</v>
      </c>
    </row>
    <row r="49" spans="4:4">
      <c r="D49" t="s">
        <v>307</v>
      </c>
    </row>
    <row r="50" spans="4:4">
      <c r="D50" t="s">
        <v>308</v>
      </c>
    </row>
    <row r="51" spans="4:4">
      <c r="D51" t="s">
        <v>309</v>
      </c>
    </row>
    <row r="52" spans="4:4">
      <c r="D52" t="s">
        <v>310</v>
      </c>
    </row>
    <row r="53" spans="4:4">
      <c r="D53" t="s">
        <v>311</v>
      </c>
    </row>
    <row r="54" spans="4:4">
      <c r="D54" t="s">
        <v>312</v>
      </c>
    </row>
    <row r="55" spans="4:4">
      <c r="D55" t="s">
        <v>313</v>
      </c>
    </row>
    <row r="56" spans="4:4">
      <c r="D56" t="s">
        <v>314</v>
      </c>
    </row>
    <row r="57" spans="4:4">
      <c r="D57" t="s">
        <v>315</v>
      </c>
    </row>
    <row r="58" spans="4:4">
      <c r="D58" t="s">
        <v>316</v>
      </c>
    </row>
    <row r="59" spans="4:4">
      <c r="D59" t="s">
        <v>317</v>
      </c>
    </row>
  </sheetData>
  <sheetProtection algorithmName="SHA-512" hashValue="rIR9BfJbTOsYE37VYAoVU/0UNUcRhjC5lN47BNHKFCqPfuZWCrNqY5fV4ZMBVK8ooVHyqH6KjDLHxV2WJk5Iuw==" saltValue="t1maBqundIFRYGa1qJUrlQ==" spinCount="100000" sheet="1" objects="1" scenarios="1"/>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4a5dd90e-367a-41ec-8f90-a2fa4b8e94f7" xsi:nil="true"/>
    <lcf76f155ced4ddcb4097134ff3c332f xmlns="5bee7c71-cfe6-48ab-9ba7-3a914dd5e4c4">
      <Terms xmlns="http://schemas.microsoft.com/office/infopath/2007/PartnerControls"/>
    </lcf76f155ced4ddcb4097134ff3c332f>
    <_ip_UnifiedCompliancePolicyProperties xmlns="http://schemas.microsoft.com/sharepoint/v3" xsi:nil="true"/>
    <PublishingExpirationDate xmlns="http://schemas.microsoft.com/sharepoint/v3" xsi:nil="true"/>
    <_Flow_SignoffStatus xmlns="5bee7c71-cfe6-48ab-9ba7-3a914dd5e4c4" xsi:nil="true"/>
    <PublishingStartDate xmlns="http://schemas.microsoft.com/sharepoint/v3" xsi:nil="true"/>
    <Moveto xmlns="5bee7c71-cfe6-48ab-9ba7-3a914dd5e4c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7B2986E406E644EAEBD04331045EEFA" ma:contentTypeVersion="23" ma:contentTypeDescription="Create a new document." ma:contentTypeScope="" ma:versionID="74bfb8b9f892d8e7477d100a4a11f078">
  <xsd:schema xmlns:xsd="http://www.w3.org/2001/XMLSchema" xmlns:xs="http://www.w3.org/2001/XMLSchema" xmlns:p="http://schemas.microsoft.com/office/2006/metadata/properties" xmlns:ns1="http://schemas.microsoft.com/sharepoint/v3" xmlns:ns2="5bee7c71-cfe6-48ab-9ba7-3a914dd5e4c4" xmlns:ns3="d169844b-d1ff-4126-87e2-905c6feede16" xmlns:ns4="4a5dd90e-367a-41ec-8f90-a2fa4b8e94f7" targetNamespace="http://schemas.microsoft.com/office/2006/metadata/properties" ma:root="true" ma:fieldsID="a2ba62efb958e21a76cfc5e06202505d" ns1:_="" ns2:_="" ns3:_="" ns4:_="">
    <xsd:import namespace="http://schemas.microsoft.com/sharepoint/v3"/>
    <xsd:import namespace="5bee7c71-cfe6-48ab-9ba7-3a914dd5e4c4"/>
    <xsd:import namespace="d169844b-d1ff-4126-87e2-905c6feede16"/>
    <xsd:import namespace="4a5dd90e-367a-41ec-8f90-a2fa4b8e94f7"/>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oveto" minOccurs="0"/>
                <xsd:element ref="ns2:MediaServiceLocation" minOccurs="0"/>
                <xsd:element ref="ns2:_Flow_SignoffStatus" minOccurs="0"/>
                <xsd:element ref="ns2:MediaLengthInSeconds" minOccurs="0"/>
                <xsd:element ref="ns2:lcf76f155ced4ddcb4097134ff3c332f" minOccurs="0"/>
                <xsd:element ref="ns4:TaxCatchAll"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element name="_ip_UnifiedCompliancePolicyProperties" ma:index="29" nillable="true" ma:displayName="Unified Compliance Policy Properties" ma:hidden="true" ma:internalName="_ip_UnifiedCompliancePolicyProperties">
      <xsd:simpleType>
        <xsd:restriction base="dms:Note"/>
      </xsd:simpleType>
    </xsd:element>
    <xsd:element name="_ip_UnifiedCompliancePolicyUIAction" ma:index="3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bee7c71-cfe6-48ab-9ba7-3a914dd5e4c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oveto" ma:index="21" nillable="true" ma:displayName="Move to " ma:format="Dropdown" ma:internalName="Moveto">
      <xsd:simpleType>
        <xsd:restriction base="dms:Text">
          <xsd:maxLength value="255"/>
        </xsd:restriction>
      </xsd:simpleType>
    </xsd:element>
    <xsd:element name="MediaServiceLocation" ma:index="22" nillable="true" ma:displayName="Location" ma:internalName="MediaServiceLocation" ma:readOnly="true">
      <xsd:simpleType>
        <xsd:restriction base="dms:Text"/>
      </xsd:simpleType>
    </xsd:element>
    <xsd:element name="_Flow_SignoffStatus" ma:index="23" nillable="true" ma:displayName="Sign-off status" ma:internalName="Sign_x002d_off_x0020_status">
      <xsd:simpleType>
        <xsd:restriction base="dms:Text"/>
      </xsd:simpleType>
    </xsd:element>
    <xsd:element name="MediaLengthInSeconds" ma:index="24"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6444c108-d34f-4c01-85d9-27842d74072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69844b-d1ff-4126-87e2-905c6feede1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a5dd90e-367a-41ec-8f90-a2fa4b8e94f7"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7ee85653-6c5c-4426-b1d9-a855ff70dc16}" ma:internalName="TaxCatchAll" ma:showField="CatchAllData" ma:web="4a5dd90e-367a-41ec-8f90-a2fa4b8e94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C5F84B-CCB2-4881-9AE6-E23B87CE489E}">
  <ds:schemaRefs>
    <ds:schemaRef ds:uri="http://schemas.openxmlformats.org/package/2006/metadata/core-properties"/>
    <ds:schemaRef ds:uri="d169844b-d1ff-4126-87e2-905c6feede16"/>
    <ds:schemaRef ds:uri="http://schemas.microsoft.com/office/2006/documentManagement/types"/>
    <ds:schemaRef ds:uri="http://schemas.microsoft.com/office/infopath/2007/PartnerControls"/>
    <ds:schemaRef ds:uri="4a5dd90e-367a-41ec-8f90-a2fa4b8e94f7"/>
    <ds:schemaRef ds:uri="http://purl.org/dc/elements/1.1/"/>
    <ds:schemaRef ds:uri="http://schemas.microsoft.com/office/2006/metadata/properties"/>
    <ds:schemaRef ds:uri="5bee7c71-cfe6-48ab-9ba7-3a914dd5e4c4"/>
    <ds:schemaRef ds:uri="http://schemas.microsoft.com/sharepoint/v3"/>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34EAB49D-9664-44DB-9535-203093AAD7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bee7c71-cfe6-48ab-9ba7-3a914dd5e4c4"/>
    <ds:schemaRef ds:uri="d169844b-d1ff-4126-87e2-905c6feede16"/>
    <ds:schemaRef ds:uri="4a5dd90e-367a-41ec-8f90-a2fa4b8e94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E10522-68FA-4339-9963-0C7D94B47BA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23</vt:i4>
      </vt:variant>
    </vt:vector>
  </HeadingPairs>
  <TitlesOfParts>
    <vt:vector size="31" baseType="lpstr">
      <vt:lpstr>Read me</vt:lpstr>
      <vt:lpstr>Bin Count Summary</vt:lpstr>
      <vt:lpstr>Bin Count Data</vt:lpstr>
      <vt:lpstr>Composition Audit Calculator</vt:lpstr>
      <vt:lpstr>Data Comparison</vt:lpstr>
      <vt:lpstr>drop downs</vt:lpstr>
      <vt:lpstr>MRS scores</vt:lpstr>
      <vt:lpstr>Support</vt:lpstr>
      <vt:lpstr>BinCountData1</vt:lpstr>
      <vt:lpstr>BinCountData10</vt:lpstr>
      <vt:lpstr>BinCountData11</vt:lpstr>
      <vt:lpstr>BinCountData12</vt:lpstr>
      <vt:lpstr>BinCountData13</vt:lpstr>
      <vt:lpstr>BinCountData14</vt:lpstr>
      <vt:lpstr>BinCountData15</vt:lpstr>
      <vt:lpstr>BinCountData16</vt:lpstr>
      <vt:lpstr>BinCountData17</vt:lpstr>
      <vt:lpstr>BinCountData18</vt:lpstr>
      <vt:lpstr>BinCountData19</vt:lpstr>
      <vt:lpstr>BinCountData2</vt:lpstr>
      <vt:lpstr>BinCountData20</vt:lpstr>
      <vt:lpstr>BinCountData3</vt:lpstr>
      <vt:lpstr>BinCountData4</vt:lpstr>
      <vt:lpstr>BinCountData5</vt:lpstr>
      <vt:lpstr>BinCountData6</vt:lpstr>
      <vt:lpstr>BinCountData7</vt:lpstr>
      <vt:lpstr>BinCountData8</vt:lpstr>
      <vt:lpstr>BinCountData9</vt:lpstr>
      <vt:lpstr>Default_units</vt:lpstr>
      <vt:lpstr>Equipment_types_list</vt:lpstr>
      <vt:lpstr>WasteTypes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Canuti</dc:creator>
  <cp:keywords/>
  <dc:description/>
  <cp:lastModifiedBy>Kyle Sawyer</cp:lastModifiedBy>
  <cp:revision/>
  <dcterms:created xsi:type="dcterms:W3CDTF">2018-02-22T22:05:31Z</dcterms:created>
  <dcterms:modified xsi:type="dcterms:W3CDTF">2026-07-06T04:50:15Z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0x010100E7B2986E406E644EAEBD04331045EEFA</vt:lpwstr>
  </property>
  <property fmtid="{D5CDD505-2E9C-101B-9397-08002B2CF9AE}" pid="3" name="MediaServiceImageTags">
    <vt:lpwstr/>
  </property>
</Properties>
</file>